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A18B41CB-02A0-40D4-A7FA-75B5B12E4D5E}" xr6:coauthVersionLast="47" xr6:coauthVersionMax="47" xr10:uidLastSave="{00000000-0000-0000-0000-000000000000}"/>
  <bookViews>
    <workbookView xWindow="-120" yWindow="-120" windowWidth="29040" windowHeight="15840" tabRatio="817" activeTab="1" xr2:uid="{00000000-000D-0000-FFFF-FFFF00000000}"/>
  </bookViews>
  <sheets>
    <sheet name="CZV" sheetId="20" r:id="rId1"/>
    <sheet name="LEGENDA" sheetId="10" r:id="rId2"/>
    <sheet name="1) DHM" sheetId="4" r:id="rId3"/>
    <sheet name="2) DNM" sheetId="18" r:id="rId4"/>
    <sheet name="3) DE MINIMIS" sheetId="12" r:id="rId5"/>
    <sheet name="---" sheetId="1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2" l="1"/>
  <c r="H11" i="12" s="1"/>
  <c r="G9" i="12"/>
  <c r="H9" i="12" s="1"/>
  <c r="K9" i="12"/>
  <c r="L9" i="12" s="1"/>
  <c r="K11" i="12"/>
  <c r="L11" i="12" s="1"/>
  <c r="E31" i="12"/>
  <c r="E23" i="12" s="1"/>
  <c r="E30" i="12"/>
  <c r="K15" i="18" l="1"/>
  <c r="K16" i="18"/>
  <c r="K17" i="18"/>
  <c r="K18" i="18"/>
  <c r="K14" i="18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6" i="4"/>
  <c r="G6" i="18" l="1"/>
  <c r="H6" i="18"/>
  <c r="K6" i="18"/>
  <c r="L6" i="18" s="1"/>
  <c r="G7" i="18"/>
  <c r="H7" i="18" s="1"/>
  <c r="K7" i="18"/>
  <c r="L7" i="18" s="1"/>
  <c r="H8" i="18"/>
  <c r="K8" i="18"/>
  <c r="L8" i="18" s="1"/>
  <c r="H14" i="18"/>
  <c r="L14" i="18"/>
  <c r="G15" i="18"/>
  <c r="H15" i="18"/>
  <c r="L15" i="18" s="1"/>
  <c r="G16" i="18"/>
  <c r="H16" i="18" s="1"/>
  <c r="L16" i="18" s="1"/>
  <c r="G17" i="18"/>
  <c r="H17" i="18"/>
  <c r="L17" i="18" s="1"/>
  <c r="G18" i="18"/>
  <c r="H18" i="18" s="1"/>
  <c r="L18" i="18" s="1"/>
  <c r="H20" i="18" l="1"/>
  <c r="D6" i="20"/>
  <c r="D7" i="20"/>
  <c r="L20" i="18"/>
  <c r="H6" i="20" s="1"/>
  <c r="G16" i="12" l="1"/>
  <c r="H16" i="12"/>
  <c r="F16" i="12" s="1"/>
  <c r="K12" i="12" l="1"/>
  <c r="L12" i="12" s="1"/>
  <c r="K10" i="12"/>
  <c r="L10" i="12" s="1"/>
  <c r="K8" i="12"/>
  <c r="K7" i="12"/>
  <c r="K6" i="12"/>
  <c r="L6" i="4"/>
  <c r="L10" i="4"/>
  <c r="L11" i="4"/>
  <c r="L19" i="4"/>
  <c r="L7" i="4"/>
  <c r="H22" i="4" l="1"/>
  <c r="L22" i="4" s="1"/>
  <c r="H10" i="12" l="1"/>
  <c r="G6" i="12"/>
  <c r="H6" i="12" s="1"/>
  <c r="L6" i="12" s="1"/>
  <c r="G12" i="12"/>
  <c r="H12" i="12" s="1"/>
  <c r="G8" i="12"/>
  <c r="H8" i="12" s="1"/>
  <c r="L8" i="12" s="1"/>
  <c r="G7" i="12"/>
  <c r="H7" i="12" s="1"/>
  <c r="L7" i="12" s="1"/>
  <c r="H21" i="4"/>
  <c r="L21" i="4" s="1"/>
  <c r="G18" i="4"/>
  <c r="H18" i="4" s="1"/>
  <c r="L18" i="4" s="1"/>
  <c r="H13" i="12" l="1"/>
  <c r="D8" i="20" s="1"/>
  <c r="L13" i="12" l="1"/>
  <c r="H8" i="20" s="1"/>
  <c r="G20" i="4"/>
  <c r="H20" i="4" s="1"/>
  <c r="L20" i="4" s="1"/>
  <c r="H19" i="4" l="1"/>
  <c r="G8" i="4" l="1"/>
  <c r="H8" i="4" s="1"/>
  <c r="L8" i="4" s="1"/>
  <c r="G9" i="4"/>
  <c r="H9" i="4" s="1"/>
  <c r="L9" i="4" s="1"/>
  <c r="G10" i="4"/>
  <c r="H10" i="4" s="1"/>
  <c r="G11" i="4"/>
  <c r="H11" i="4" s="1"/>
  <c r="H12" i="4"/>
  <c r="L12" i="4" s="1"/>
  <c r="G13" i="4"/>
  <c r="H13" i="4" s="1"/>
  <c r="L13" i="4" s="1"/>
  <c r="H14" i="4"/>
  <c r="L14" i="4" s="1"/>
  <c r="G15" i="4"/>
  <c r="H15" i="4" s="1"/>
  <c r="L15" i="4" s="1"/>
  <c r="G16" i="4"/>
  <c r="H16" i="4" s="1"/>
  <c r="L16" i="4" s="1"/>
  <c r="G17" i="4"/>
  <c r="H17" i="4" s="1"/>
  <c r="L17" i="4" s="1"/>
  <c r="H7" i="4"/>
  <c r="G6" i="4"/>
  <c r="H6" i="4" s="1"/>
  <c r="H24" i="4" s="1"/>
  <c r="D5" i="20" s="1"/>
  <c r="D9" i="20" l="1"/>
  <c r="E5" i="20" s="1"/>
  <c r="L24" i="4"/>
  <c r="H5" i="20" s="1"/>
  <c r="H9" i="20" s="1"/>
  <c r="I5" i="20" l="1"/>
  <c r="D17" i="20"/>
  <c r="I6" i="20"/>
  <c r="I8" i="20"/>
  <c r="E7" i="20"/>
  <c r="E6" i="20"/>
  <c r="D11" i="20" s="1"/>
  <c r="E8" i="20"/>
  <c r="E9" i="20" l="1"/>
</calcChain>
</file>

<file path=xl/sharedStrings.xml><?xml version="1.0" encoding="utf-8"?>
<sst xmlns="http://schemas.openxmlformats.org/spreadsheetml/2006/main" count="279" uniqueCount="165">
  <si>
    <t>Vzorový příklad CZV malé společnosti podnikající v grafických systémech, z kterého je patrná kategorizace</t>
  </si>
  <si>
    <t>DLE PZ</t>
  </si>
  <si>
    <t>#</t>
  </si>
  <si>
    <t>Kategorie</t>
  </si>
  <si>
    <t>Cena všech položek bez DPH</t>
  </si>
  <si>
    <t>%  z CZV</t>
  </si>
  <si>
    <t>Limit</t>
  </si>
  <si>
    <t>% DP z CZV</t>
  </si>
  <si>
    <t>Dlouhodobý hmotný majetek</t>
  </si>
  <si>
    <t>ANO</t>
  </si>
  <si>
    <t>NE</t>
  </si>
  <si>
    <t>*****************</t>
  </si>
  <si>
    <t>*****</t>
  </si>
  <si>
    <t>Služby poradců, expertů, studie, bezpečnostní audity</t>
  </si>
  <si>
    <t>Ostatní výdaje neinvestiční (DE MINIMIS)</t>
  </si>
  <si>
    <t>CZV - Celkem</t>
  </si>
  <si>
    <t xml:space="preserve">% </t>
  </si>
  <si>
    <t xml:space="preserve"> </t>
  </si>
  <si>
    <t>DHM</t>
  </si>
  <si>
    <t>Kategorie technologií patřících pod "Digitální podnik" (DP)</t>
  </si>
  <si>
    <t>Značka</t>
  </si>
  <si>
    <t>popis</t>
  </si>
  <si>
    <t>APS LAN</t>
  </si>
  <si>
    <t>aktivní prvky sítě LAN</t>
  </si>
  <si>
    <t>repeater, hub, bridge, router, gateway, switch, firewall, přístupové body, analyzátory síťového provozu a ochrany proti útokům DDOS, atd</t>
  </si>
  <si>
    <t>MER LAN</t>
  </si>
  <si>
    <t>optické svářečky, krimpovací kleště, měřící technika</t>
  </si>
  <si>
    <t>PER</t>
  </si>
  <si>
    <t xml:space="preserve">periferie - specializovaných koncové zařízení </t>
  </si>
  <si>
    <t>3D zobrazovací systémy a monitory, brýle pro rozšířenou realitu a příbuzný hardware pro VR, nevýrobní plottery a tiskárny (pouze 2D), atd.</t>
  </si>
  <si>
    <t>LOG</t>
  </si>
  <si>
    <t>logistické technologie</t>
  </si>
  <si>
    <t>technologie pracující s RFID / QR / NFC - čtečky atd, autonomních roboty pro úklid areálu vlastní firmy, nevýrobní robotické manipulátory, atd.</t>
  </si>
  <si>
    <t>MON</t>
  </si>
  <si>
    <t>systémy pro dohled areálu firmy a prvků její sítě LAN</t>
  </si>
  <si>
    <t>přístupových chipů a jejich čteček, prvků sítě IoT, webkamer a dalších systémů pro „video surveillance“, dohledové drony, atd</t>
  </si>
  <si>
    <t>4G/5G</t>
  </si>
  <si>
    <t>nezbytného hardwaru pro mobilní distanční přístup do LAN</t>
  </si>
  <si>
    <t>4G/5G modemy a routery, headset, hardwarové šifrovací klíče, koncový hardware zajišťující online videokonference</t>
  </si>
  <si>
    <t>SRV4.0</t>
  </si>
  <si>
    <t>systém sloužící pro provoz AI a chytrých aplikací</t>
  </si>
  <si>
    <t>servery primárně (přednostně) sloužící pro provoz AI, prvků SmartHome - Hlasový asistent, chytrých aplikací, blockainu, systémů typu Matlab, HPC, monitoring a adminitrace sítě IoT atd.</t>
  </si>
  <si>
    <t>TAB</t>
  </si>
  <si>
    <t>mobilní HW - tablety a příbuzná zařízení</t>
  </si>
  <si>
    <t>tablety</t>
  </si>
  <si>
    <t>Kategorie technologií nepatřících pod Digitální podnik ale podporované v CZV</t>
  </si>
  <si>
    <t>PC</t>
  </si>
  <si>
    <t>osobní počítače</t>
  </si>
  <si>
    <t>stacionární a přenosné osobní počítače</t>
  </si>
  <si>
    <t>SRV</t>
  </si>
  <si>
    <t>běžné servery a jejich komponenty</t>
  </si>
  <si>
    <t>běžné servery,  firemní datová uložiště NAS atd, obecně servery primárně sloužící pro: zálohování dat, databáze, poštovní server, tiskový server,  webový server, DNS, proxy</t>
  </si>
  <si>
    <t>PPS LAN</t>
  </si>
  <si>
    <t>pasivní prvky sítě LAN</t>
  </si>
  <si>
    <t>optické i metalické kabely, prvky FTTH, chráničky,</t>
  </si>
  <si>
    <t>UPS</t>
  </si>
  <si>
    <t>záložní zdroje</t>
  </si>
  <si>
    <t>UPS a APC zdroje pro zálohování provozu v síti LAN (nepatří sem powerbanky)</t>
  </si>
  <si>
    <t>INST</t>
  </si>
  <si>
    <t>HW pro instalaci a provoz sítě LAN a instalační materiál</t>
  </si>
  <si>
    <t>racky, chráničky, PoE injektor panel a patch panely atd.</t>
  </si>
  <si>
    <t>MOB</t>
  </si>
  <si>
    <t>mobilní HW</t>
  </si>
  <si>
    <t>chytré telefony, atd.</t>
  </si>
  <si>
    <t>DNM</t>
  </si>
  <si>
    <t>Kategorie technologií patřících pod Digitální podnik</t>
  </si>
  <si>
    <t>SW</t>
  </si>
  <si>
    <t>ostatní software</t>
  </si>
  <si>
    <t>Náklady na ostatní software, který není poskytován v rámci cloudových služeb, které poskytuje dodavatel na bázi předplatného a nepatří do kategorie základní SW.  Např SW pod OLP licencí.</t>
  </si>
  <si>
    <t>Kategorie technologií nepatřících pod Digitální podnik, ale podporované v CZV</t>
  </si>
  <si>
    <t>ZAK SW</t>
  </si>
  <si>
    <t>základní software</t>
  </si>
  <si>
    <t>Jedná se konkrétně o kancelářské balíky, operační systém pro workstation (bez OEM). Dále mezi základní SW v této Výzvě patří  jednoduché (základní) účetní programy, nebo aplikace pro daňovou evidenci, tedy podnikový informační systém s omezenou funkcionalitou.</t>
  </si>
  <si>
    <t>LIC SW</t>
  </si>
  <si>
    <t>software, který je poskytován pouze v rámci cloudových služeb</t>
  </si>
  <si>
    <t>například Adobe Photoshop, AutoCAD Autodesk, Autodesk Inventor, MIS a ERP systémy poskytované na bázi předplatného, atd.</t>
  </si>
  <si>
    <t>ONLINE</t>
  </si>
  <si>
    <t>Poplatky za připojení do online uložišť a obdobných systémů</t>
  </si>
  <si>
    <t>cloudová uložiště, BigData, kancelářské balíčky poskytované na bázi předplatného (např. Office 365), poplatky za webhosting či doménu, služby využívající Blockchain a obecně přístup do online databází (včetně udržovacích poplatků v maximálním době trvání projektu),  atd.</t>
  </si>
  <si>
    <t>Poznámky:</t>
  </si>
  <si>
    <t xml:space="preserve">1) DHM - Dlouhodobý hmotný majetek </t>
  </si>
  <si>
    <t>Konkrétní položka</t>
  </si>
  <si>
    <t>Kusů</t>
  </si>
  <si>
    <t>Jednotková cena s DPH</t>
  </si>
  <si>
    <t>Jednotková cena bez DPH</t>
  </si>
  <si>
    <t>Cena celkem bez DPH dle PZ</t>
  </si>
  <si>
    <t>CN k datu</t>
  </si>
  <si>
    <t>DP částka</t>
  </si>
  <si>
    <t>Poznámky</t>
  </si>
  <si>
    <t>ethernetový kabel - Datacom licna (lanko), CAT5E, FTP, 305m/box</t>
  </si>
  <si>
    <t>alza.cz</t>
  </si>
  <si>
    <t>ethernetové konektory - Vention Cat.6 FTP RJ45 Modular Plug  100 Pack</t>
  </si>
  <si>
    <t>cenová nabídka příloha č.2</t>
  </si>
  <si>
    <t>UNIVERZAL, krimpovací kleště, pro konektory RJ45</t>
  </si>
  <si>
    <t>Cisco SG250-26 26-port Gigabit Switch s firewallem</t>
  </si>
  <si>
    <t>NAS Synology DiskStation DS218</t>
  </si>
  <si>
    <t>Lenovo ThinkPad T490 (I5-8265U, WIN10P OEM, 14" IPS, 16GB DDR4, SSD 512GB)</t>
  </si>
  <si>
    <t>Gembird NCT-3 Ethernet kabel tester pro RJ11/ RJ45/ RG58</t>
  </si>
  <si>
    <t>cenová nabídka příloha č.4</t>
  </si>
  <si>
    <t>tablet Lenovo TAB M10 HD 2+32GB Black</t>
  </si>
  <si>
    <t>kamera EZVIZ Husky Air (C3W) Full HD 1080p</t>
  </si>
  <si>
    <t>cenová nabídka příloha č.5</t>
  </si>
  <si>
    <t>tiskárna HP LaserJet Enterprise M607dn</t>
  </si>
  <si>
    <t xml:space="preserve">alza.cz </t>
  </si>
  <si>
    <t>myš CONNECT IT CMO-2510-BK Vertical Ergonomic</t>
  </si>
  <si>
    <t>Oculus Quest 128GB Brýle pro virtuální realitu</t>
  </si>
  <si>
    <t>monitor 27" Dell UP2716D UltraSharp</t>
  </si>
  <si>
    <t>EATON UPS 9SX 1500VA Tower</t>
  </si>
  <si>
    <t>cenová nabídka příloha č.3</t>
  </si>
  <si>
    <t>SRV 4.0</t>
  </si>
  <si>
    <t>Hlasový asistent Apple HomePod</t>
  </si>
  <si>
    <t>Dell EMC PowerEdge T140 (WIN2019 OEM)- použití pro video surveillance</t>
  </si>
  <si>
    <t>cenová nabídka příloha č.6</t>
  </si>
  <si>
    <t>HW pro docházkový systém - monitoring příchodu zaměstnanců pomocí NFC chipu</t>
  </si>
  <si>
    <t>cenová nabídka příloha č.1</t>
  </si>
  <si>
    <t>Celkem ZV=</t>
  </si>
  <si>
    <t>ZV DP=</t>
  </si>
  <si>
    <t xml:space="preserve">2) DNM - Dlouhodobý nehmotný majetek </t>
  </si>
  <si>
    <t>Dlouhodobý nehmotný majetek - základní</t>
  </si>
  <si>
    <t>Microsoft Office 2019 pro domácnosti a podnikatele CZ</t>
  </si>
  <si>
    <t>Adobe Acrobat Standard WIN CZ</t>
  </si>
  <si>
    <t>účetní systém POHODA Komplet NET3 (pro 2 až 3 počítače)</t>
  </si>
  <si>
    <t>stormware.cz/pohoda/komplet.aspx</t>
  </si>
  <si>
    <t>Dlouhodobý nehmotný majetek - ostatní</t>
  </si>
  <si>
    <t>Vi-System - AI Software pro detekci ve video záběrech v reálném čase</t>
  </si>
  <si>
    <t>cenová nabídka příloha č.7</t>
  </si>
  <si>
    <t>Adobe Photoshop Elements + Premiere Element 2020</t>
  </si>
  <si>
    <t>CorelDRAW Graphics Suite 2020 Win CZ</t>
  </si>
  <si>
    <t>MS SQL Server 2019 Standard</t>
  </si>
  <si>
    <t>mironet.cz</t>
  </si>
  <si>
    <t>Microsoft Exchange Svr Std 2019 OLP 312-04405</t>
  </si>
  <si>
    <t>softcom.cz</t>
  </si>
  <si>
    <t>Služby poradců, expertů, studie</t>
  </si>
  <si>
    <t>Doloženo cenovou nabídkou č.8 - dlouhodobý bezpečnostní audit sítě</t>
  </si>
  <si>
    <t>3 dny x 15 000,- Kč/člověkoden tzn. 45.000,- Kč bez DPH. V případě potřeby je žadatel připraven</t>
  </si>
  <si>
    <t>dále investovat do poradenských služeb z vlastních zdrojů.</t>
  </si>
  <si>
    <t>Celkem za projekt za 3 dny =</t>
  </si>
  <si>
    <t>ESET SMART Security Premium pro 1 počítač na 12 měsíců (BOX)</t>
  </si>
  <si>
    <t>AutoCAD Inventor LT Suite 2020 Commercial New na 3 roky</t>
  </si>
  <si>
    <t>Enterprise Architect Ultimate Edition, Floating License (elektronická licence)</t>
  </si>
  <si>
    <r>
      <t xml:space="preserve">BigData - Domo Software Premium: 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Calibri"/>
        <family val="2"/>
        <charset val="238"/>
        <scheme val="minor"/>
      </rPr>
      <t>4,995 a month (příklad zahraniční nabídky)</t>
    </r>
  </si>
  <si>
    <t>Cena. Webhosting, 1000 Kč/rok 1210 Kč s DP</t>
  </si>
  <si>
    <t>cesky-hosting.cz</t>
  </si>
  <si>
    <t>3) Ostatní výdaje neinvestiční (DE MINIMIS)</t>
  </si>
  <si>
    <t>POR</t>
  </si>
  <si>
    <t>Kurz Euro/Kč=</t>
  </si>
  <si>
    <t>DE MINIMIS</t>
  </si>
  <si>
    <t>Náklady na externě nakupované služby poradců, expertů či znalců</t>
  </si>
  <si>
    <t>DRO</t>
  </si>
  <si>
    <t>Položky HW/SW zařaditelné mezi drobný majetek</t>
  </si>
  <si>
    <t>Lenovo ThinkPad P14s Gen 1</t>
  </si>
  <si>
    <t>vybrané položky s cenou pod 60 000 Kč bez DPH</t>
  </si>
  <si>
    <t>Splněna podmínka #1 + #2 minimálně 20 % CZV?</t>
  </si>
  <si>
    <t>Podíl rozpočtových položek DP pro hodnotící kritérium C1) =</t>
  </si>
  <si>
    <t>Dlouhodobý nehmotný majetek - Ostatní</t>
  </si>
  <si>
    <t>Dlouhodobý nehmotný majetek - Zakladní</t>
  </si>
  <si>
    <t>Zařaditelné do kat. digitálního podniku?</t>
  </si>
  <si>
    <t>Zdroj cen k srovnání &amp; CN</t>
  </si>
  <si>
    <t>Žadatel doložil platnout cenovou nabídku, hodinová sazba nepřekročila 3000 Kč/h, je zřejmý postup výpočtu, jak k celkové částce žadatel dospěl, externí firma prokázala dostatek požadovaných zkušeností v souladu s přílohou č.1 Výzvy, je tedy hospodárná.</t>
  </si>
  <si>
    <t>Hodinová sazba 15000/8=</t>
  </si>
  <si>
    <t>Legenda kategorií patřících a nepatřících pod bonifikovanou skupinu "digitální podnik" (DP)</t>
  </si>
  <si>
    <t>plný název</t>
  </si>
  <si>
    <t>měřicí technika a nástroje pro administraci vlastní  sítě LAN</t>
  </si>
  <si>
    <t>Cena položek Podniku bez DPH</t>
  </si>
  <si>
    <t>Pozn. Veškeré SW i HW produkty a společnosti uvedené ve všech dokumentech Výzvy jsou použity pouze jako názorné příklady za účelem lepší orientace žadatelů a hodnotitelů.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</si>
</sst>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.00\ [$€-1];[Red]\-#,##0.00\ [$€-1]"/>
    <numFmt numFmtId="166" formatCode="#,##0.0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49494D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9F03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5" borderId="0" applyNumberFormat="0" applyBorder="0" applyAlignment="0" applyProtection="0"/>
    <xf numFmtId="44" fontId="4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7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164" fontId="0" fillId="0" borderId="0" xfId="0" applyNumberFormat="1"/>
    <xf numFmtId="0" fontId="1" fillId="0" borderId="13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6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1" fillId="2" borderId="5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17" xfId="0" applyBorder="1"/>
    <xf numFmtId="0" fontId="0" fillId="0" borderId="1" xfId="0" applyBorder="1"/>
    <xf numFmtId="0" fontId="1" fillId="0" borderId="1" xfId="0" applyFont="1" applyFill="1" applyBorder="1"/>
    <xf numFmtId="0" fontId="0" fillId="0" borderId="0" xfId="0" applyFill="1"/>
    <xf numFmtId="0" fontId="1" fillId="0" borderId="4" xfId="0" applyFont="1" applyFill="1" applyBorder="1"/>
    <xf numFmtId="0" fontId="0" fillId="0" borderId="1" xfId="0" applyFill="1" applyBorder="1"/>
    <xf numFmtId="0" fontId="1" fillId="0" borderId="1" xfId="0" applyFont="1" applyBorder="1"/>
    <xf numFmtId="164" fontId="1" fillId="0" borderId="1" xfId="0" applyNumberFormat="1" applyFont="1" applyFill="1" applyBorder="1"/>
    <xf numFmtId="0" fontId="0" fillId="0" borderId="0" xfId="0" applyAlignment="1"/>
    <xf numFmtId="0" fontId="1" fillId="0" borderId="1" xfId="0" applyFont="1" applyFill="1" applyBorder="1" applyAlignment="1">
      <alignment horizontal="left" wrapText="1"/>
    </xf>
    <xf numFmtId="0" fontId="0" fillId="0" borderId="17" xfId="0" applyFill="1" applyBorder="1"/>
    <xf numFmtId="165" fontId="6" fillId="0" borderId="0" xfId="0" applyNumberFormat="1" applyFont="1"/>
    <xf numFmtId="0" fontId="0" fillId="0" borderId="4" xfId="0" applyBorder="1"/>
    <xf numFmtId="0" fontId="1" fillId="0" borderId="4" xfId="0" applyFont="1" applyBorder="1"/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wrapText="1"/>
    </xf>
    <xf numFmtId="0" fontId="1" fillId="0" borderId="7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3" xfId="0" applyNumberFormat="1" applyFont="1" applyFill="1" applyBorder="1"/>
    <xf numFmtId="164" fontId="1" fillId="0" borderId="24" xfId="0" applyNumberFormat="1" applyFont="1" applyFill="1" applyBorder="1"/>
    <xf numFmtId="2" fontId="1" fillId="0" borderId="23" xfId="0" applyNumberFormat="1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26" xfId="0" applyBorder="1"/>
    <xf numFmtId="0" fontId="1" fillId="0" borderId="27" xfId="0" applyFont="1" applyFill="1" applyBorder="1"/>
    <xf numFmtId="164" fontId="1" fillId="0" borderId="28" xfId="0" applyNumberFormat="1" applyFont="1" applyFill="1" applyBorder="1"/>
    <xf numFmtId="4" fontId="1" fillId="0" borderId="28" xfId="0" applyNumberFormat="1" applyFont="1" applyFill="1" applyBorder="1"/>
    <xf numFmtId="0" fontId="2" fillId="0" borderId="29" xfId="0" applyFont="1" applyBorder="1"/>
    <xf numFmtId="2" fontId="1" fillId="0" borderId="24" xfId="0" applyNumberFormat="1" applyFont="1" applyBorder="1"/>
    <xf numFmtId="0" fontId="1" fillId="0" borderId="6" xfId="0" applyFont="1" applyBorder="1" applyAlignment="1">
      <alignment horizontal="center"/>
    </xf>
    <xf numFmtId="164" fontId="1" fillId="0" borderId="30" xfId="0" applyNumberFormat="1" applyFont="1" applyFill="1" applyBorder="1"/>
    <xf numFmtId="2" fontId="1" fillId="0" borderId="30" xfId="0" applyNumberFormat="1" applyFont="1" applyBorder="1"/>
    <xf numFmtId="0" fontId="2" fillId="0" borderId="20" xfId="0" applyFont="1" applyBorder="1"/>
    <xf numFmtId="164" fontId="1" fillId="0" borderId="31" xfId="0" applyNumberFormat="1" applyFont="1" applyFill="1" applyBorder="1"/>
    <xf numFmtId="164" fontId="1" fillId="0" borderId="13" xfId="0" applyNumberFormat="1" applyFont="1" applyFill="1" applyBorder="1"/>
    <xf numFmtId="164" fontId="1" fillId="0" borderId="14" xfId="0" applyNumberFormat="1" applyFont="1" applyFill="1" applyBorder="1"/>
    <xf numFmtId="164" fontId="1" fillId="0" borderId="15" xfId="0" applyNumberFormat="1" applyFont="1" applyFill="1" applyBorder="1"/>
    <xf numFmtId="0" fontId="1" fillId="4" borderId="10" xfId="0" applyFont="1" applyFill="1" applyBorder="1" applyAlignment="1">
      <alignment horizontal="center" wrapText="1"/>
    </xf>
    <xf numFmtId="0" fontId="8" fillId="0" borderId="29" xfId="0" applyFont="1" applyBorder="1"/>
    <xf numFmtId="0" fontId="5" fillId="5" borderId="20" xfId="2" applyBorder="1"/>
    <xf numFmtId="0" fontId="5" fillId="5" borderId="18" xfId="2" applyBorder="1"/>
    <xf numFmtId="9" fontId="7" fillId="6" borderId="18" xfId="4" applyNumberFormat="1" applyBorder="1"/>
    <xf numFmtId="9" fontId="2" fillId="0" borderId="18" xfId="0" applyNumberFormat="1" applyFont="1" applyBorder="1" applyAlignment="1">
      <alignment horizontal="center"/>
    </xf>
    <xf numFmtId="8" fontId="0" fillId="0" borderId="1" xfId="0" applyNumberFormat="1" applyFont="1" applyFill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2" xfId="0" applyFont="1" applyFill="1" applyBorder="1"/>
    <xf numFmtId="0" fontId="0" fillId="0" borderId="18" xfId="0" applyFill="1" applyBorder="1"/>
    <xf numFmtId="0" fontId="1" fillId="0" borderId="3" xfId="0" applyFont="1" applyFill="1" applyBorder="1"/>
    <xf numFmtId="164" fontId="1" fillId="0" borderId="4" xfId="0" applyNumberFormat="1" applyFont="1" applyBorder="1"/>
    <xf numFmtId="8" fontId="0" fillId="0" borderId="4" xfId="0" applyNumberFormat="1" applyFont="1" applyFill="1" applyBorder="1"/>
    <xf numFmtId="164" fontId="1" fillId="0" borderId="4" xfId="0" applyNumberFormat="1" applyFont="1" applyFill="1" applyBorder="1"/>
    <xf numFmtId="0" fontId="1" fillId="0" borderId="35" xfId="0" applyFont="1" applyFill="1" applyBorder="1"/>
    <xf numFmtId="0" fontId="0" fillId="0" borderId="32" xfId="0" applyFill="1" applyBorder="1"/>
    <xf numFmtId="0" fontId="1" fillId="0" borderId="0" xfId="0" applyFont="1" applyAlignment="1">
      <alignment horizontal="right"/>
    </xf>
    <xf numFmtId="0" fontId="1" fillId="0" borderId="6" xfId="0" applyFont="1" applyFill="1" applyBorder="1"/>
    <xf numFmtId="0" fontId="0" fillId="0" borderId="7" xfId="0" applyBorder="1"/>
    <xf numFmtId="0" fontId="1" fillId="0" borderId="7" xfId="0" applyFont="1" applyFill="1" applyBorder="1" applyAlignment="1">
      <alignment horizontal="left" wrapText="1"/>
    </xf>
    <xf numFmtId="164" fontId="1" fillId="0" borderId="7" xfId="0" applyNumberFormat="1" applyFont="1" applyFill="1" applyBorder="1"/>
    <xf numFmtId="8" fontId="0" fillId="0" borderId="7" xfId="0" applyNumberFormat="1" applyFont="1" applyFill="1" applyBorder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1" fillId="4" borderId="38" xfId="0" applyFont="1" applyFill="1" applyBorder="1" applyAlignment="1">
      <alignment horizontal="center" wrapText="1"/>
    </xf>
    <xf numFmtId="0" fontId="1" fillId="0" borderId="0" xfId="0" applyFont="1" applyFill="1" applyBorder="1"/>
    <xf numFmtId="164" fontId="0" fillId="3" borderId="1" xfId="0" applyNumberFormat="1" applyFill="1" applyBorder="1" applyAlignment="1">
      <alignment horizontal="right" vertical="center"/>
    </xf>
    <xf numFmtId="0" fontId="0" fillId="0" borderId="4" xfId="0" applyFill="1" applyBorder="1"/>
    <xf numFmtId="164" fontId="0" fillId="3" borderId="4" xfId="0" applyNumberFormat="1" applyFill="1" applyBorder="1" applyAlignment="1">
      <alignment horizontal="right" vertical="center"/>
    </xf>
    <xf numFmtId="0" fontId="1" fillId="4" borderId="39" xfId="0" applyFont="1" applyFill="1" applyBorder="1" applyAlignment="1">
      <alignment horizontal="center" wrapText="1"/>
    </xf>
    <xf numFmtId="14" fontId="0" fillId="0" borderId="1" xfId="0" applyNumberFormat="1" applyBorder="1" applyAlignment="1"/>
    <xf numFmtId="14" fontId="0" fillId="0" borderId="1" xfId="0" applyNumberFormat="1" applyFill="1" applyBorder="1"/>
    <xf numFmtId="14" fontId="0" fillId="0" borderId="7" xfId="0" applyNumberFormat="1" applyBorder="1" applyAlignment="1"/>
    <xf numFmtId="14" fontId="0" fillId="0" borderId="4" xfId="0" applyNumberFormat="1" applyFill="1" applyBorder="1"/>
    <xf numFmtId="0" fontId="1" fillId="4" borderId="21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wrapText="1"/>
    </xf>
    <xf numFmtId="0" fontId="1" fillId="0" borderId="16" xfId="0" applyFont="1" applyFill="1" applyBorder="1"/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/>
    <xf numFmtId="164" fontId="1" fillId="0" borderId="17" xfId="0" applyNumberFormat="1" applyFont="1" applyFill="1" applyBorder="1"/>
    <xf numFmtId="8" fontId="0" fillId="0" borderId="17" xfId="0" applyNumberFormat="1" applyFont="1" applyFill="1" applyBorder="1"/>
    <xf numFmtId="14" fontId="0" fillId="0" borderId="17" xfId="0" applyNumberFormat="1" applyBorder="1" applyAlignment="1"/>
    <xf numFmtId="0" fontId="0" fillId="3" borderId="42" xfId="0" applyFill="1" applyBorder="1" applyAlignment="1">
      <alignment vertical="center"/>
    </xf>
    <xf numFmtId="0" fontId="0" fillId="0" borderId="36" xfId="0" applyBorder="1" applyAlignment="1"/>
    <xf numFmtId="0" fontId="0" fillId="0" borderId="43" xfId="0" applyFill="1" applyBorder="1"/>
    <xf numFmtId="0" fontId="0" fillId="0" borderId="43" xfId="0" applyBorder="1" applyAlignment="1"/>
    <xf numFmtId="0" fontId="0" fillId="0" borderId="43" xfId="0" applyBorder="1"/>
    <xf numFmtId="0" fontId="0" fillId="0" borderId="44" xfId="0" applyBorder="1"/>
    <xf numFmtId="164" fontId="0" fillId="3" borderId="37" xfId="0" applyNumberFormat="1" applyFill="1" applyBorder="1" applyAlignment="1">
      <alignment horizontal="right" vertical="center"/>
    </xf>
    <xf numFmtId="164" fontId="0" fillId="3" borderId="34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8" xfId="0" applyBorder="1" applyAlignment="1"/>
    <xf numFmtId="14" fontId="0" fillId="0" borderId="4" xfId="0" applyNumberFormat="1" applyBorder="1" applyAlignment="1"/>
    <xf numFmtId="0" fontId="0" fillId="3" borderId="4" xfId="0" applyFill="1" applyBorder="1" applyAlignment="1">
      <alignment horizontal="center" vertical="center"/>
    </xf>
    <xf numFmtId="0" fontId="0" fillId="0" borderId="19" xfId="0" applyBorder="1" applyAlignment="1"/>
    <xf numFmtId="0" fontId="0" fillId="0" borderId="7" xfId="0" applyFill="1" applyBorder="1"/>
    <xf numFmtId="0" fontId="0" fillId="3" borderId="7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right" vertical="center"/>
    </xf>
    <xf numFmtId="0" fontId="0" fillId="0" borderId="20" xfId="0" applyBorder="1" applyAlignment="1"/>
    <xf numFmtId="0" fontId="1" fillId="3" borderId="1" xfId="0" applyFont="1" applyFill="1" applyBorder="1" applyAlignment="1">
      <alignment wrapText="1"/>
    </xf>
    <xf numFmtId="0" fontId="10" fillId="0" borderId="0" xfId="0" applyFont="1"/>
    <xf numFmtId="0" fontId="0" fillId="0" borderId="0" xfId="0" applyAlignment="1">
      <alignment vertical="top"/>
    </xf>
    <xf numFmtId="0" fontId="1" fillId="4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164" fontId="1" fillId="10" borderId="1" xfId="0" applyNumberFormat="1" applyFont="1" applyFill="1" applyBorder="1"/>
    <xf numFmtId="8" fontId="0" fillId="10" borderId="1" xfId="0" applyNumberFormat="1" applyFont="1" applyFill="1" applyBorder="1"/>
    <xf numFmtId="0" fontId="13" fillId="8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15" fillId="0" borderId="1" xfId="0" applyFont="1" applyBorder="1" applyAlignment="1">
      <alignment vertical="top"/>
    </xf>
    <xf numFmtId="0" fontId="0" fillId="11" borderId="8" xfId="0" applyFill="1" applyBorder="1" applyAlignment="1">
      <alignment horizontal="center"/>
    </xf>
    <xf numFmtId="0" fontId="1" fillId="11" borderId="9" xfId="0" applyFont="1" applyFill="1" applyBorder="1"/>
    <xf numFmtId="164" fontId="1" fillId="11" borderId="25" xfId="0" applyNumberFormat="1" applyFont="1" applyFill="1" applyBorder="1" applyAlignment="1">
      <alignment wrapText="1"/>
    </xf>
    <xf numFmtId="0" fontId="1" fillId="11" borderId="25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vertical="center"/>
    </xf>
    <xf numFmtId="0" fontId="8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1" fillId="12" borderId="0" xfId="0" applyFont="1" applyFill="1"/>
    <xf numFmtId="0" fontId="0" fillId="12" borderId="0" xfId="0" applyFill="1"/>
    <xf numFmtId="0" fontId="14" fillId="12" borderId="0" xfId="0" applyFont="1" applyFill="1" applyAlignment="1">
      <alignment vertical="top"/>
    </xf>
    <xf numFmtId="0" fontId="0" fillId="12" borderId="0" xfId="0" applyFill="1" applyAlignment="1">
      <alignment vertical="top"/>
    </xf>
    <xf numFmtId="0" fontId="12" fillId="12" borderId="0" xfId="0" applyFont="1" applyFill="1" applyBorder="1" applyAlignment="1">
      <alignment vertical="center"/>
    </xf>
    <xf numFmtId="0" fontId="0" fillId="12" borderId="0" xfId="0" applyFill="1" applyBorder="1"/>
    <xf numFmtId="0" fontId="13" fillId="12" borderId="0" xfId="0" applyFont="1" applyFill="1"/>
    <xf numFmtId="0" fontId="12" fillId="12" borderId="0" xfId="0" applyFont="1" applyFill="1" applyAlignment="1">
      <alignment horizontal="justify" vertical="center" wrapText="1"/>
    </xf>
    <xf numFmtId="2" fontId="1" fillId="0" borderId="23" xfId="0" applyNumberFormat="1" applyFont="1" applyFill="1" applyBorder="1"/>
    <xf numFmtId="8" fontId="1" fillId="0" borderId="1" xfId="0" applyNumberFormat="1" applyFont="1" applyFill="1" applyBorder="1"/>
    <xf numFmtId="0" fontId="1" fillId="0" borderId="7" xfId="0" applyFont="1" applyBorder="1"/>
    <xf numFmtId="0" fontId="0" fillId="0" borderId="12" xfId="0" applyBorder="1"/>
    <xf numFmtId="0" fontId="5" fillId="5" borderId="33" xfId="2" applyBorder="1" applyAlignment="1">
      <alignment horizontal="center" vertical="center"/>
    </xf>
    <xf numFmtId="0" fontId="14" fillId="12" borderId="12" xfId="0" applyFont="1" applyFill="1" applyBorder="1" applyAlignment="1">
      <alignment wrapText="1"/>
    </xf>
    <xf numFmtId="2" fontId="14" fillId="12" borderId="12" xfId="0" applyNumberFormat="1" applyFont="1" applyFill="1" applyBorder="1"/>
    <xf numFmtId="0" fontId="14" fillId="12" borderId="11" xfId="0" applyFont="1" applyFill="1" applyBorder="1"/>
    <xf numFmtId="0" fontId="0" fillId="3" borderId="17" xfId="0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right" vertical="center"/>
    </xf>
    <xf numFmtId="0" fontId="0" fillId="0" borderId="45" xfId="0" applyBorder="1" applyAlignment="1"/>
    <xf numFmtId="0" fontId="0" fillId="3" borderId="27" xfId="0" applyFill="1" applyBorder="1" applyAlignment="1">
      <alignment horizontal="center" vertical="center"/>
    </xf>
    <xf numFmtId="0" fontId="1" fillId="4" borderId="7" xfId="0" applyFont="1" applyFill="1" applyBorder="1" applyAlignment="1">
      <alignment vertical="top"/>
    </xf>
    <xf numFmtId="0" fontId="13" fillId="9" borderId="12" xfId="0" applyFont="1" applyFill="1" applyBorder="1" applyAlignment="1">
      <alignment vertical="top"/>
    </xf>
    <xf numFmtId="0" fontId="13" fillId="9" borderId="11" xfId="0" applyFont="1" applyFill="1" applyBorder="1" applyAlignment="1">
      <alignment vertical="top"/>
    </xf>
    <xf numFmtId="0" fontId="13" fillId="9" borderId="38" xfId="0" applyFont="1" applyFill="1" applyBorder="1" applyAlignment="1">
      <alignment vertical="top"/>
    </xf>
    <xf numFmtId="0" fontId="13" fillId="7" borderId="33" xfId="0" applyFont="1" applyFill="1" applyBorder="1" applyAlignment="1">
      <alignment vertical="top"/>
    </xf>
    <xf numFmtId="0" fontId="13" fillId="7" borderId="33" xfId="0" applyFont="1" applyFill="1" applyBorder="1" applyAlignment="1">
      <alignment vertical="top" wrapText="1"/>
    </xf>
    <xf numFmtId="0" fontId="17" fillId="0" borderId="0" xfId="0" applyFont="1"/>
    <xf numFmtId="164" fontId="1" fillId="11" borderId="12" xfId="0" applyNumberFormat="1" applyFont="1" applyFill="1" applyBorder="1" applyAlignment="1">
      <alignment horizontal="center" wrapText="1"/>
    </xf>
    <xf numFmtId="2" fontId="1" fillId="0" borderId="2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</cellXfs>
  <cellStyles count="5">
    <cellStyle name="Měna 2" xfId="3" xr:uid="{00000000-0005-0000-0000-000002000000}"/>
    <cellStyle name="Normální" xfId="0" builtinId="0"/>
    <cellStyle name="Normální 2" xfId="1" xr:uid="{00000000-0005-0000-0000-000004000000}"/>
    <cellStyle name="Správně" xfId="2" builtinId="26"/>
    <cellStyle name="Špatně" xfId="4" builtinId="27"/>
  </cellStyles>
  <dxfs count="44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505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5050"/>
      <color rgb="FF59F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L17"/>
  <sheetViews>
    <sheetView zoomScale="112" zoomScaleNormal="112" workbookViewId="0">
      <selection activeCell="G17" sqref="G17"/>
    </sheetView>
  </sheetViews>
  <sheetFormatPr defaultRowHeight="15" x14ac:dyDescent="0.25"/>
  <cols>
    <col min="1" max="1" width="7" customWidth="1"/>
    <col min="2" max="2" width="2" bestFit="1" customWidth="1"/>
    <col min="3" max="3" width="58.28515625" bestFit="1" customWidth="1"/>
    <col min="4" max="4" width="30.5703125" customWidth="1"/>
    <col min="5" max="5" width="10.5703125" customWidth="1"/>
    <col min="6" max="6" width="7.5703125" customWidth="1"/>
    <col min="7" max="7" width="15.28515625" customWidth="1"/>
    <col min="8" max="8" width="17.42578125" customWidth="1"/>
    <col min="9" max="9" width="13.85546875" customWidth="1"/>
  </cols>
  <sheetData>
    <row r="1" spans="2:12" ht="23.25" x14ac:dyDescent="0.35">
      <c r="C1" s="141" t="s">
        <v>0</v>
      </c>
      <c r="D1" s="142"/>
      <c r="E1" s="142"/>
      <c r="F1" s="142"/>
      <c r="G1" s="142"/>
      <c r="H1" s="142"/>
      <c r="I1" s="142"/>
    </row>
    <row r="3" spans="2:12" ht="15.75" thickBot="1" x14ac:dyDescent="0.3">
      <c r="C3" s="6" t="s">
        <v>1</v>
      </c>
    </row>
    <row r="4" spans="2:12" ht="45.75" customHeight="1" thickBot="1" x14ac:dyDescent="0.3">
      <c r="B4" s="131" t="s">
        <v>2</v>
      </c>
      <c r="C4" s="132" t="s">
        <v>3</v>
      </c>
      <c r="D4" s="133" t="s">
        <v>4</v>
      </c>
      <c r="E4" s="134" t="s">
        <v>5</v>
      </c>
      <c r="F4" s="135" t="s">
        <v>6</v>
      </c>
      <c r="G4" s="136" t="s">
        <v>156</v>
      </c>
      <c r="H4" s="168" t="s">
        <v>163</v>
      </c>
      <c r="I4" s="137" t="s">
        <v>7</v>
      </c>
      <c r="L4" s="115"/>
    </row>
    <row r="5" spans="2:12" x14ac:dyDescent="0.25">
      <c r="B5" s="43">
        <v>1</v>
      </c>
      <c r="C5" s="29" t="s">
        <v>8</v>
      </c>
      <c r="D5" s="44">
        <f>SUM('1) DHM'!H24)</f>
        <v>2038518.7024793387</v>
      </c>
      <c r="E5" s="45">
        <f>D5/(D9/100)</f>
        <v>24.162849254602069</v>
      </c>
      <c r="F5" s="46"/>
      <c r="G5" s="53" t="s">
        <v>9</v>
      </c>
      <c r="H5" s="47">
        <f>SUM('1) DHM'!L24)</f>
        <v>1143316.7520661156</v>
      </c>
      <c r="I5" s="169">
        <f>H5/(H9/100)</f>
        <v>29.692045722555967</v>
      </c>
      <c r="L5" s="16"/>
    </row>
    <row r="6" spans="2:12" x14ac:dyDescent="0.25">
      <c r="B6" s="30">
        <v>2</v>
      </c>
      <c r="C6" s="15" t="s">
        <v>154</v>
      </c>
      <c r="D6" s="32">
        <f>SUM('2) DNM'!H14:H18)</f>
        <v>550984.87603305781</v>
      </c>
      <c r="E6" s="34">
        <f>D6/(D9/100)</f>
        <v>6.5309013279888317</v>
      </c>
      <c r="F6" s="35"/>
      <c r="G6" s="54" t="s">
        <v>9</v>
      </c>
      <c r="H6" s="48">
        <f>SUM('2) DNM'!L20)</f>
        <v>550984.87603305781</v>
      </c>
      <c r="I6" s="170">
        <f>H6/(H9/100)</f>
        <v>14.309130083195289</v>
      </c>
    </row>
    <row r="7" spans="2:12" x14ac:dyDescent="0.25">
      <c r="B7" s="30"/>
      <c r="C7" s="15" t="s">
        <v>155</v>
      </c>
      <c r="D7" s="32">
        <f>SUM('2) DNM'!H6:H8)</f>
        <v>393118.76033057855</v>
      </c>
      <c r="E7" s="149">
        <f>D7/(D9/100)</f>
        <v>4.659692027093425</v>
      </c>
      <c r="F7" s="56">
        <v>0.1</v>
      </c>
      <c r="G7" s="55" t="s">
        <v>10</v>
      </c>
      <c r="H7" s="48" t="s">
        <v>11</v>
      </c>
      <c r="I7" s="170" t="s">
        <v>12</v>
      </c>
    </row>
    <row r="8" spans="2:12" ht="15.75" thickBot="1" x14ac:dyDescent="0.3">
      <c r="B8" s="31">
        <v>3</v>
      </c>
      <c r="C8" s="17" t="s">
        <v>14</v>
      </c>
      <c r="D8" s="33">
        <f>SUM('3) DE MINIMIS'!H13)</f>
        <v>5453960.1229338842</v>
      </c>
      <c r="E8" s="42">
        <f>D8/(D9/100)</f>
        <v>64.646557390315678</v>
      </c>
      <c r="F8" s="36"/>
      <c r="G8" s="52"/>
      <c r="H8" s="49">
        <f>SUM('3) DE MINIMIS'!L13)</f>
        <v>2156280.9917355371</v>
      </c>
      <c r="I8" s="170">
        <f>H8/(H9/100)</f>
        <v>55.998824194248748</v>
      </c>
    </row>
    <row r="9" spans="2:12" ht="15.75" thickBot="1" x14ac:dyDescent="0.3">
      <c r="B9" s="37"/>
      <c r="C9" s="38" t="s">
        <v>15</v>
      </c>
      <c r="D9" s="39">
        <f>SUM(D4:D8)</f>
        <v>8436582.4617768601</v>
      </c>
      <c r="E9" s="40">
        <f>SUM(E4:E8)</f>
        <v>100</v>
      </c>
      <c r="F9" s="41"/>
      <c r="G9" s="52"/>
      <c r="H9" s="50">
        <f>SUM(H4:H8)</f>
        <v>3850582.6198347104</v>
      </c>
      <c r="I9" s="171"/>
    </row>
    <row r="10" spans="2:12" ht="15.75" thickBot="1" x14ac:dyDescent="0.3"/>
    <row r="11" spans="2:12" ht="15.75" thickBot="1" x14ac:dyDescent="0.3">
      <c r="C11" s="152" t="s">
        <v>152</v>
      </c>
      <c r="D11" s="153" t="str">
        <f>IF(OR((E5+E6)&gt;20),"ANO","NE")</f>
        <v>ANO</v>
      </c>
    </row>
    <row r="15" spans="2:12" x14ac:dyDescent="0.25">
      <c r="C15" t="s">
        <v>17</v>
      </c>
    </row>
    <row r="16" spans="2:12" ht="15.75" thickBot="1" x14ac:dyDescent="0.3"/>
    <row r="17" spans="3:5" ht="53.25" thickBot="1" x14ac:dyDescent="0.45">
      <c r="C17" s="154" t="s">
        <v>153</v>
      </c>
      <c r="D17" s="155">
        <f>H9/(D9/100)</f>
        <v>45.641498050665945</v>
      </c>
      <c r="E17" s="156" t="s">
        <v>16</v>
      </c>
    </row>
  </sheetData>
  <conditionalFormatting sqref="E7">
    <cfRule type="cellIs" dxfId="43" priority="5" operator="lessThan">
      <formula>20</formula>
    </cfRule>
    <cfRule type="cellIs" dxfId="42" priority="6" operator="greaterThanOrEqual">
      <formula>20</formula>
    </cfRule>
  </conditionalFormatting>
  <conditionalFormatting sqref="D11">
    <cfRule type="cellIs" dxfId="41" priority="1" operator="equal">
      <formula>"NE"</formula>
    </cfRule>
    <cfRule type="cellIs" dxfId="40" priority="2" operator="equal">
      <formula>"DP 4.0"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44"/>
  <sheetViews>
    <sheetView tabSelected="1" topLeftCell="B1" zoomScaleNormal="100" workbookViewId="0">
      <selection activeCell="D3" sqref="D3"/>
    </sheetView>
  </sheetViews>
  <sheetFormatPr defaultRowHeight="15" x14ac:dyDescent="0.25"/>
  <cols>
    <col min="1" max="1" width="17.42578125" style="116" customWidth="1"/>
    <col min="2" max="2" width="18.85546875" style="116" customWidth="1"/>
    <col min="3" max="3" width="59.28515625" style="116" bestFit="1" customWidth="1"/>
    <col min="4" max="4" width="174.85546875" style="116" customWidth="1"/>
    <col min="5" max="16384" width="9.140625" style="116"/>
  </cols>
  <sheetData>
    <row r="1" spans="1:4" ht="26.25" x14ac:dyDescent="0.25">
      <c r="B1" s="143" t="s">
        <v>160</v>
      </c>
      <c r="C1" s="144"/>
      <c r="D1" s="144"/>
    </row>
    <row r="3" spans="1:4" ht="15.75" thickBot="1" x14ac:dyDescent="0.3"/>
    <row r="4" spans="1:4" ht="21.75" thickBot="1" x14ac:dyDescent="0.3">
      <c r="A4" s="165" t="s">
        <v>18</v>
      </c>
      <c r="B4" s="164" t="s">
        <v>19</v>
      </c>
      <c r="C4" s="163"/>
    </row>
    <row r="6" spans="1:4" x14ac:dyDescent="0.25">
      <c r="B6" s="117" t="s">
        <v>20</v>
      </c>
      <c r="C6" s="117" t="s">
        <v>161</v>
      </c>
      <c r="D6" s="117" t="s">
        <v>21</v>
      </c>
    </row>
    <row r="7" spans="1:4" x14ac:dyDescent="0.25">
      <c r="B7" s="118" t="s">
        <v>22</v>
      </c>
      <c r="C7" s="119" t="s">
        <v>23</v>
      </c>
      <c r="D7" s="119" t="s">
        <v>24</v>
      </c>
    </row>
    <row r="8" spans="1:4" x14ac:dyDescent="0.25">
      <c r="B8" s="118" t="s">
        <v>25</v>
      </c>
      <c r="C8" s="119" t="s">
        <v>162</v>
      </c>
      <c r="D8" s="119" t="s">
        <v>26</v>
      </c>
    </row>
    <row r="9" spans="1:4" x14ac:dyDescent="0.25">
      <c r="B9" s="118" t="s">
        <v>27</v>
      </c>
      <c r="C9" s="119" t="s">
        <v>28</v>
      </c>
      <c r="D9" s="130" t="s">
        <v>29</v>
      </c>
    </row>
    <row r="10" spans="1:4" x14ac:dyDescent="0.25">
      <c r="B10" s="118" t="s">
        <v>30</v>
      </c>
      <c r="C10" s="119" t="s">
        <v>31</v>
      </c>
      <c r="D10" s="130" t="s">
        <v>32</v>
      </c>
    </row>
    <row r="11" spans="1:4" x14ac:dyDescent="0.25">
      <c r="B11" s="118" t="s">
        <v>33</v>
      </c>
      <c r="C11" s="119" t="s">
        <v>34</v>
      </c>
      <c r="D11" s="130" t="s">
        <v>35</v>
      </c>
    </row>
    <row r="12" spans="1:4" x14ac:dyDescent="0.25">
      <c r="B12" s="118" t="s">
        <v>36</v>
      </c>
      <c r="C12" s="119" t="s">
        <v>37</v>
      </c>
      <c r="D12" s="130" t="s">
        <v>38</v>
      </c>
    </row>
    <row r="13" spans="1:4" x14ac:dyDescent="0.25">
      <c r="B13" s="120" t="s">
        <v>39</v>
      </c>
      <c r="C13" s="121" t="s">
        <v>40</v>
      </c>
      <c r="D13" s="122" t="s">
        <v>41</v>
      </c>
    </row>
    <row r="14" spans="1:4" x14ac:dyDescent="0.25">
      <c r="B14" s="118" t="s">
        <v>42</v>
      </c>
      <c r="C14" s="119" t="s">
        <v>43</v>
      </c>
      <c r="D14" s="130" t="s">
        <v>44</v>
      </c>
    </row>
    <row r="16" spans="1:4" ht="21" x14ac:dyDescent="0.25">
      <c r="B16" s="128" t="s">
        <v>45</v>
      </c>
      <c r="C16" s="128"/>
      <c r="D16" s="129"/>
    </row>
    <row r="17" spans="1:4" x14ac:dyDescent="0.25">
      <c r="B17" s="117" t="s">
        <v>20</v>
      </c>
      <c r="C17" s="117" t="s">
        <v>161</v>
      </c>
      <c r="D17" s="117" t="s">
        <v>21</v>
      </c>
    </row>
    <row r="18" spans="1:4" x14ac:dyDescent="0.25">
      <c r="B18" s="118" t="s">
        <v>46</v>
      </c>
      <c r="C18" s="119" t="s">
        <v>47</v>
      </c>
      <c r="D18" s="130" t="s">
        <v>48</v>
      </c>
    </row>
    <row r="19" spans="1:4" x14ac:dyDescent="0.25">
      <c r="B19" s="118" t="s">
        <v>49</v>
      </c>
      <c r="C19" s="119" t="s">
        <v>50</v>
      </c>
      <c r="D19" s="119" t="s">
        <v>51</v>
      </c>
    </row>
    <row r="20" spans="1:4" x14ac:dyDescent="0.25">
      <c r="B20" s="118" t="s">
        <v>52</v>
      </c>
      <c r="C20" s="119" t="s">
        <v>53</v>
      </c>
      <c r="D20" s="119" t="s">
        <v>54</v>
      </c>
    </row>
    <row r="21" spans="1:4" x14ac:dyDescent="0.25">
      <c r="B21" s="123" t="s">
        <v>55</v>
      </c>
      <c r="C21" s="122" t="s">
        <v>56</v>
      </c>
      <c r="D21" s="122" t="s">
        <v>57</v>
      </c>
    </row>
    <row r="22" spans="1:4" x14ac:dyDescent="0.25">
      <c r="B22" s="120" t="s">
        <v>58</v>
      </c>
      <c r="C22" s="122" t="s">
        <v>59</v>
      </c>
      <c r="D22" s="122" t="s">
        <v>60</v>
      </c>
    </row>
    <row r="23" spans="1:4" x14ac:dyDescent="0.25">
      <c r="B23" s="118" t="s">
        <v>61</v>
      </c>
      <c r="C23" s="119" t="s">
        <v>62</v>
      </c>
      <c r="D23" s="130" t="s">
        <v>63</v>
      </c>
    </row>
    <row r="24" spans="1:4" ht="15.75" thickBot="1" x14ac:dyDescent="0.3"/>
    <row r="25" spans="1:4" ht="21.75" thickBot="1" x14ac:dyDescent="0.3">
      <c r="A25" s="165" t="s">
        <v>64</v>
      </c>
      <c r="B25" s="162" t="s">
        <v>65</v>
      </c>
      <c r="C25" s="163"/>
    </row>
    <row r="26" spans="1:4" x14ac:dyDescent="0.25">
      <c r="B26" s="161" t="s">
        <v>20</v>
      </c>
      <c r="C26" s="161" t="s">
        <v>161</v>
      </c>
      <c r="D26" s="117" t="s">
        <v>21</v>
      </c>
    </row>
    <row r="27" spans="1:4" ht="16.5" customHeight="1" x14ac:dyDescent="0.25">
      <c r="B27" s="118" t="s">
        <v>66</v>
      </c>
      <c r="C27" s="119" t="s">
        <v>67</v>
      </c>
      <c r="D27" s="125" t="s">
        <v>68</v>
      </c>
    </row>
    <row r="28" spans="1:4" x14ac:dyDescent="0.25">
      <c r="B28" s="124"/>
    </row>
    <row r="29" spans="1:4" ht="21" x14ac:dyDescent="0.25">
      <c r="B29" s="128" t="s">
        <v>69</v>
      </c>
      <c r="C29" s="128"/>
      <c r="D29" s="129"/>
    </row>
    <row r="30" spans="1:4" x14ac:dyDescent="0.25">
      <c r="B30" s="117" t="s">
        <v>20</v>
      </c>
      <c r="C30" s="117" t="s">
        <v>161</v>
      </c>
      <c r="D30" s="117" t="s">
        <v>21</v>
      </c>
    </row>
    <row r="31" spans="1:4" ht="32.25" customHeight="1" x14ac:dyDescent="0.25">
      <c r="B31" s="118" t="s">
        <v>70</v>
      </c>
      <c r="C31" s="119" t="s">
        <v>71</v>
      </c>
      <c r="D31" s="125" t="s">
        <v>72</v>
      </c>
    </row>
    <row r="32" spans="1:4" ht="15.75" thickBot="1" x14ac:dyDescent="0.3"/>
    <row r="33" spans="1:4" ht="21.75" thickBot="1" x14ac:dyDescent="0.3">
      <c r="A33" s="166" t="s">
        <v>146</v>
      </c>
      <c r="B33" s="164" t="s">
        <v>65</v>
      </c>
      <c r="C33" s="163"/>
    </row>
    <row r="34" spans="1:4" x14ac:dyDescent="0.25">
      <c r="B34" s="161" t="s">
        <v>20</v>
      </c>
      <c r="C34" s="161" t="s">
        <v>161</v>
      </c>
      <c r="D34" s="117" t="s">
        <v>21</v>
      </c>
    </row>
    <row r="35" spans="1:4" x14ac:dyDescent="0.25">
      <c r="B35" s="118" t="s">
        <v>73</v>
      </c>
      <c r="C35" s="119" t="s">
        <v>74</v>
      </c>
      <c r="D35" s="119" t="s">
        <v>75</v>
      </c>
    </row>
    <row r="37" spans="1:4" ht="21" x14ac:dyDescent="0.25">
      <c r="B37" s="128" t="s">
        <v>69</v>
      </c>
      <c r="C37" s="128"/>
      <c r="D37" s="129"/>
    </row>
    <row r="38" spans="1:4" x14ac:dyDescent="0.25">
      <c r="B38" s="117" t="s">
        <v>20</v>
      </c>
      <c r="C38" s="117" t="s">
        <v>161</v>
      </c>
      <c r="D38" s="117" t="s">
        <v>21</v>
      </c>
    </row>
    <row r="39" spans="1:4" ht="30" x14ac:dyDescent="0.25">
      <c r="B39" s="118" t="s">
        <v>76</v>
      </c>
      <c r="C39" s="119" t="s">
        <v>77</v>
      </c>
      <c r="D39" s="125" t="s">
        <v>78</v>
      </c>
    </row>
    <row r="40" spans="1:4" x14ac:dyDescent="0.25">
      <c r="B40" s="118" t="s">
        <v>144</v>
      </c>
      <c r="C40" s="119" t="s">
        <v>132</v>
      </c>
      <c r="D40" s="14" t="s">
        <v>147</v>
      </c>
    </row>
    <row r="41" spans="1:4" x14ac:dyDescent="0.25">
      <c r="B41" s="118" t="s">
        <v>148</v>
      </c>
      <c r="C41" s="119" t="s">
        <v>149</v>
      </c>
      <c r="D41" s="14" t="s">
        <v>151</v>
      </c>
    </row>
    <row r="43" spans="1:4" ht="15.75" thickBot="1" x14ac:dyDescent="0.3"/>
    <row r="44" spans="1:4" ht="21.75" thickBot="1" x14ac:dyDescent="0.3">
      <c r="A44" s="165" t="s">
        <v>79</v>
      </c>
      <c r="B44" s="167" t="s">
        <v>164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4"/>
  <sheetViews>
    <sheetView zoomScale="130" zoomScaleNormal="130" workbookViewId="0">
      <selection activeCell="F32" sqref="F32"/>
    </sheetView>
  </sheetViews>
  <sheetFormatPr defaultRowHeight="15" x14ac:dyDescent="0.25"/>
  <cols>
    <col min="1" max="1" width="5.28515625" customWidth="1"/>
    <col min="2" max="2" width="4.5703125" customWidth="1"/>
    <col min="3" max="3" width="9.7109375" customWidth="1"/>
    <col min="4" max="4" width="72.85546875" customWidth="1"/>
    <col min="5" max="5" width="5.5703125" customWidth="1"/>
    <col min="6" max="6" width="14.140625" customWidth="1"/>
    <col min="7" max="7" width="15.85546875" customWidth="1"/>
    <col min="8" max="8" width="15.28515625" customWidth="1"/>
    <col min="9" max="9" width="24.140625" customWidth="1"/>
    <col min="10" max="10" width="14.7109375" customWidth="1"/>
    <col min="11" max="11" width="14.85546875" customWidth="1"/>
    <col min="12" max="12" width="14.140625" customWidth="1"/>
    <col min="13" max="13" width="22.5703125" customWidth="1"/>
    <col min="14" max="14" width="10.85546875" customWidth="1"/>
    <col min="15" max="15" width="42.28515625" customWidth="1"/>
  </cols>
  <sheetData>
    <row r="1" spans="2:15" x14ac:dyDescent="0.25">
      <c r="B1" s="1"/>
      <c r="D1" s="1"/>
      <c r="E1" s="1"/>
      <c r="F1" s="1"/>
    </row>
    <row r="2" spans="2:15" ht="21" x14ac:dyDescent="0.25">
      <c r="B2" s="145" t="s">
        <v>80</v>
      </c>
      <c r="C2" s="142"/>
      <c r="D2" s="146"/>
      <c r="E2" s="2"/>
      <c r="F2" s="2"/>
      <c r="H2" s="2"/>
      <c r="I2" s="2"/>
      <c r="K2" s="2"/>
      <c r="L2" s="2"/>
      <c r="M2" s="2"/>
    </row>
    <row r="3" spans="2:15" x14ac:dyDescent="0.25">
      <c r="B3" s="1"/>
      <c r="D3" s="2"/>
      <c r="E3" s="2"/>
      <c r="F3" s="2"/>
      <c r="H3" s="2"/>
      <c r="K3" s="2"/>
      <c r="L3" s="2"/>
      <c r="M3" s="24"/>
    </row>
    <row r="4" spans="2:15" ht="15.75" thickBot="1" x14ac:dyDescent="0.3">
      <c r="B4" s="7" t="s">
        <v>8</v>
      </c>
      <c r="D4" s="8"/>
      <c r="E4" s="1"/>
      <c r="F4" s="2"/>
      <c r="H4" s="2"/>
      <c r="I4" s="2"/>
      <c r="K4" s="2"/>
      <c r="L4" s="2"/>
    </row>
    <row r="5" spans="2:15" ht="54.75" customHeight="1" thickBot="1" x14ac:dyDescent="0.3">
      <c r="B5" s="88" t="s">
        <v>2</v>
      </c>
      <c r="C5" s="27" t="s">
        <v>3</v>
      </c>
      <c r="D5" s="27" t="s">
        <v>81</v>
      </c>
      <c r="E5" s="27" t="s">
        <v>82</v>
      </c>
      <c r="F5" s="28" t="s">
        <v>83</v>
      </c>
      <c r="G5" s="28" t="s">
        <v>84</v>
      </c>
      <c r="H5" s="28" t="s">
        <v>85</v>
      </c>
      <c r="I5" s="89" t="s">
        <v>157</v>
      </c>
      <c r="J5" s="28" t="s">
        <v>86</v>
      </c>
      <c r="K5" s="139" t="s">
        <v>156</v>
      </c>
      <c r="L5" s="90" t="s">
        <v>87</v>
      </c>
      <c r="M5" s="83" t="s">
        <v>88</v>
      </c>
    </row>
    <row r="6" spans="2:15" s="21" customFormat="1" ht="17.25" customHeight="1" thickBot="1" x14ac:dyDescent="0.3">
      <c r="B6" s="91">
        <v>1</v>
      </c>
      <c r="C6" s="13" t="s">
        <v>52</v>
      </c>
      <c r="D6" s="92" t="s">
        <v>89</v>
      </c>
      <c r="E6" s="93">
        <v>2</v>
      </c>
      <c r="F6" s="94">
        <v>2599</v>
      </c>
      <c r="G6" s="95">
        <f>F6/1.21</f>
        <v>2147.9338842975208</v>
      </c>
      <c r="H6" s="94">
        <f>E6*G6</f>
        <v>4295.8677685950415</v>
      </c>
      <c r="I6" s="23" t="s">
        <v>90</v>
      </c>
      <c r="J6" s="96">
        <v>44090</v>
      </c>
      <c r="K6" s="97" t="str">
        <f>IF(OR(C6="APS LAN",C6="TAB",C6="MER LAN", C6="PER",C6="LOG",C6="MON",C6="4G/5G",C6="SRV 4.0",C6="SW",C6="LIC SW"),"DP","NE")</f>
        <v>NE</v>
      </c>
      <c r="L6" s="103" t="str">
        <f>IF(K6="DP",H6,"0")</f>
        <v>0</v>
      </c>
      <c r="M6" s="98"/>
    </row>
    <row r="7" spans="2:15" s="16" customFormat="1" ht="15.75" thickBot="1" x14ac:dyDescent="0.3">
      <c r="B7" s="60">
        <v>2</v>
      </c>
      <c r="C7" s="14" t="s">
        <v>52</v>
      </c>
      <c r="D7" s="22" t="s">
        <v>91</v>
      </c>
      <c r="E7" s="15">
        <v>2</v>
      </c>
      <c r="F7" s="20"/>
      <c r="G7" s="57">
        <v>330</v>
      </c>
      <c r="H7" s="20">
        <f>E7*G7</f>
        <v>660</v>
      </c>
      <c r="I7" s="18" t="s">
        <v>92</v>
      </c>
      <c r="J7" s="85">
        <v>44079</v>
      </c>
      <c r="K7" s="97" t="str">
        <f t="shared" ref="K7:K22" si="0">IF(OR(C7="APS LAN",C7="TAB",C7="MER LAN", C7="PER",C7="LOG",C7="MON",C7="4G/5G",C7="SRV 4.0",C7="SW",C7="LIC SW"),"DP","NE")</f>
        <v>NE</v>
      </c>
      <c r="L7" s="104" t="str">
        <f>IF(K7="DP",H7,"0")</f>
        <v>0</v>
      </c>
      <c r="M7" s="99"/>
    </row>
    <row r="8" spans="2:15" s="16" customFormat="1" ht="15.75" thickBot="1" x14ac:dyDescent="0.3">
      <c r="B8" s="60">
        <v>3</v>
      </c>
      <c r="C8" s="14" t="s">
        <v>25</v>
      </c>
      <c r="D8" s="15" t="s">
        <v>93</v>
      </c>
      <c r="E8" s="15">
        <v>1</v>
      </c>
      <c r="F8" s="20">
        <v>429</v>
      </c>
      <c r="G8" s="57">
        <f t="shared" ref="G8:G18" si="1">F8/1.21</f>
        <v>354.54545454545456</v>
      </c>
      <c r="H8" s="20">
        <f t="shared" ref="H8:H18" si="2">E8*G8</f>
        <v>354.54545454545456</v>
      </c>
      <c r="I8" s="18" t="s">
        <v>90</v>
      </c>
      <c r="J8" s="84">
        <v>44090</v>
      </c>
      <c r="K8" s="97" t="str">
        <f t="shared" si="0"/>
        <v>DP</v>
      </c>
      <c r="L8" s="103">
        <f t="shared" ref="L8:L22" si="3">IF(K8="DP",H8,"0")</f>
        <v>354.54545454545456</v>
      </c>
      <c r="M8" s="99"/>
    </row>
    <row r="9" spans="2:15" s="16" customFormat="1" ht="15.75" thickBot="1" x14ac:dyDescent="0.3">
      <c r="B9" s="60">
        <v>4</v>
      </c>
      <c r="C9" s="14" t="s">
        <v>22</v>
      </c>
      <c r="D9" s="15" t="s">
        <v>94</v>
      </c>
      <c r="E9" s="15">
        <v>1</v>
      </c>
      <c r="F9" s="20">
        <v>8091</v>
      </c>
      <c r="G9" s="57">
        <f t="shared" si="1"/>
        <v>6686.7768595041325</v>
      </c>
      <c r="H9" s="20">
        <f t="shared" si="2"/>
        <v>6686.7768595041325</v>
      </c>
      <c r="I9" s="18" t="s">
        <v>90</v>
      </c>
      <c r="J9" s="84">
        <v>44090</v>
      </c>
      <c r="K9" s="97" t="str">
        <f t="shared" si="0"/>
        <v>DP</v>
      </c>
      <c r="L9" s="104">
        <f t="shared" si="3"/>
        <v>6686.7768595041325</v>
      </c>
      <c r="M9" s="100"/>
    </row>
    <row r="10" spans="2:15" s="16" customFormat="1" ht="15.75" thickBot="1" x14ac:dyDescent="0.3">
      <c r="B10" s="60">
        <v>5</v>
      </c>
      <c r="C10" s="14" t="s">
        <v>49</v>
      </c>
      <c r="D10" s="15" t="s">
        <v>95</v>
      </c>
      <c r="E10" s="15">
        <v>1</v>
      </c>
      <c r="F10" s="20">
        <v>7699</v>
      </c>
      <c r="G10" s="57">
        <f t="shared" si="1"/>
        <v>6362.8099173553719</v>
      </c>
      <c r="H10" s="20">
        <f t="shared" si="2"/>
        <v>6362.8099173553719</v>
      </c>
      <c r="I10" s="18" t="s">
        <v>90</v>
      </c>
      <c r="J10" s="84">
        <v>44090</v>
      </c>
      <c r="K10" s="97" t="str">
        <f t="shared" si="0"/>
        <v>NE</v>
      </c>
      <c r="L10" s="103" t="str">
        <f t="shared" si="3"/>
        <v>0</v>
      </c>
      <c r="M10" s="99"/>
    </row>
    <row r="11" spans="2:15" s="16" customFormat="1" ht="15.75" thickBot="1" x14ac:dyDescent="0.3">
      <c r="B11" s="60">
        <v>6</v>
      </c>
      <c r="C11" s="14" t="s">
        <v>46</v>
      </c>
      <c r="D11" s="15" t="s">
        <v>96</v>
      </c>
      <c r="E11" s="15">
        <v>30</v>
      </c>
      <c r="F11" s="20">
        <v>33990</v>
      </c>
      <c r="G11" s="57">
        <f t="shared" si="1"/>
        <v>28090.909090909092</v>
      </c>
      <c r="H11" s="20">
        <f t="shared" si="2"/>
        <v>842727.27272727271</v>
      </c>
      <c r="I11" s="18" t="s">
        <v>90</v>
      </c>
      <c r="J11" s="84">
        <v>44090</v>
      </c>
      <c r="K11" s="97" t="str">
        <f t="shared" si="0"/>
        <v>NE</v>
      </c>
      <c r="L11" s="104" t="str">
        <f t="shared" si="3"/>
        <v>0</v>
      </c>
      <c r="M11" s="99"/>
    </row>
    <row r="12" spans="2:15" s="16" customFormat="1" ht="15.75" thickBot="1" x14ac:dyDescent="0.3">
      <c r="B12" s="60">
        <v>7</v>
      </c>
      <c r="C12" s="14" t="s">
        <v>25</v>
      </c>
      <c r="D12" s="15" t="s">
        <v>97</v>
      </c>
      <c r="E12" s="15">
        <v>1</v>
      </c>
      <c r="F12" s="20"/>
      <c r="G12" s="57">
        <v>1231</v>
      </c>
      <c r="H12" s="20">
        <f t="shared" si="2"/>
        <v>1231</v>
      </c>
      <c r="I12" s="18" t="s">
        <v>98</v>
      </c>
      <c r="J12" s="85">
        <v>44079</v>
      </c>
      <c r="K12" s="97" t="str">
        <f t="shared" si="0"/>
        <v>DP</v>
      </c>
      <c r="L12" s="103">
        <f t="shared" si="3"/>
        <v>1231</v>
      </c>
      <c r="M12" s="100"/>
    </row>
    <row r="13" spans="2:15" s="16" customFormat="1" ht="15.75" thickBot="1" x14ac:dyDescent="0.3">
      <c r="B13" s="60">
        <v>8</v>
      </c>
      <c r="C13" s="14" t="s">
        <v>42</v>
      </c>
      <c r="D13" s="15" t="s">
        <v>99</v>
      </c>
      <c r="E13" s="15">
        <v>30</v>
      </c>
      <c r="F13" s="20">
        <v>3790</v>
      </c>
      <c r="G13" s="57">
        <f t="shared" si="1"/>
        <v>3132.2314049586776</v>
      </c>
      <c r="H13" s="20">
        <f t="shared" si="2"/>
        <v>93966.942148760325</v>
      </c>
      <c r="I13" s="18" t="s">
        <v>90</v>
      </c>
      <c r="J13" s="84">
        <v>44090</v>
      </c>
      <c r="K13" s="97" t="str">
        <f t="shared" si="0"/>
        <v>DP</v>
      </c>
      <c r="L13" s="104">
        <f t="shared" si="3"/>
        <v>93966.942148760325</v>
      </c>
      <c r="M13" s="99"/>
    </row>
    <row r="14" spans="2:15" s="16" customFormat="1" ht="15.75" thickBot="1" x14ac:dyDescent="0.3">
      <c r="B14" s="60">
        <v>9</v>
      </c>
      <c r="C14" s="14" t="s">
        <v>33</v>
      </c>
      <c r="D14" s="15" t="s">
        <v>100</v>
      </c>
      <c r="E14" s="15">
        <v>5</v>
      </c>
      <c r="F14" s="20"/>
      <c r="G14" s="57">
        <v>2057</v>
      </c>
      <c r="H14" s="20">
        <f t="shared" si="2"/>
        <v>10285</v>
      </c>
      <c r="I14" s="18" t="s">
        <v>101</v>
      </c>
      <c r="J14" s="85">
        <v>44079</v>
      </c>
      <c r="K14" s="97" t="str">
        <f t="shared" si="0"/>
        <v>DP</v>
      </c>
      <c r="L14" s="103">
        <f t="shared" si="3"/>
        <v>10285</v>
      </c>
      <c r="M14" s="99"/>
    </row>
    <row r="15" spans="2:15" s="16" customFormat="1" ht="15" customHeight="1" thickBot="1" x14ac:dyDescent="0.3">
      <c r="B15" s="60">
        <v>10</v>
      </c>
      <c r="C15" s="14" t="s">
        <v>27</v>
      </c>
      <c r="D15" s="15" t="s">
        <v>102</v>
      </c>
      <c r="E15" s="15">
        <v>1</v>
      </c>
      <c r="F15" s="20">
        <v>22790</v>
      </c>
      <c r="G15" s="57">
        <f t="shared" si="1"/>
        <v>18834.710743801654</v>
      </c>
      <c r="H15" s="20">
        <f t="shared" si="2"/>
        <v>18834.710743801654</v>
      </c>
      <c r="I15" s="18" t="s">
        <v>103</v>
      </c>
      <c r="J15" s="84">
        <v>44090</v>
      </c>
      <c r="K15" s="97" t="str">
        <f t="shared" si="0"/>
        <v>DP</v>
      </c>
      <c r="L15" s="104">
        <f t="shared" si="3"/>
        <v>18834.710743801654</v>
      </c>
      <c r="M15" s="100"/>
    </row>
    <row r="16" spans="2:15" s="16" customFormat="1" ht="15.75" thickBot="1" x14ac:dyDescent="0.3">
      <c r="B16" s="60">
        <v>11</v>
      </c>
      <c r="C16" s="14" t="s">
        <v>27</v>
      </c>
      <c r="D16" s="19" t="s">
        <v>104</v>
      </c>
      <c r="E16" s="15">
        <v>10</v>
      </c>
      <c r="F16" s="20">
        <v>499</v>
      </c>
      <c r="G16" s="57">
        <f t="shared" si="1"/>
        <v>412.39669421487605</v>
      </c>
      <c r="H16" s="20">
        <f t="shared" si="2"/>
        <v>4123.9669421487606</v>
      </c>
      <c r="I16" s="18" t="s">
        <v>103</v>
      </c>
      <c r="J16" s="84">
        <v>44090</v>
      </c>
      <c r="K16" s="97" t="str">
        <f t="shared" si="0"/>
        <v>DP</v>
      </c>
      <c r="L16" s="103">
        <f t="shared" si="3"/>
        <v>4123.9669421487606</v>
      </c>
      <c r="M16" s="99"/>
      <c r="N16"/>
      <c r="O16"/>
    </row>
    <row r="17" spans="2:15" s="16" customFormat="1" ht="15.75" thickBot="1" x14ac:dyDescent="0.3">
      <c r="B17" s="60">
        <v>12</v>
      </c>
      <c r="C17" s="14" t="s">
        <v>27</v>
      </c>
      <c r="D17" s="19" t="s">
        <v>105</v>
      </c>
      <c r="E17" s="15">
        <v>10</v>
      </c>
      <c r="F17" s="58">
        <v>17990</v>
      </c>
      <c r="G17" s="57">
        <f t="shared" si="1"/>
        <v>14867.768595041323</v>
      </c>
      <c r="H17" s="20">
        <f t="shared" si="2"/>
        <v>148677.68595041323</v>
      </c>
      <c r="I17" s="18" t="s">
        <v>103</v>
      </c>
      <c r="J17" s="84">
        <v>44090</v>
      </c>
      <c r="K17" s="97" t="str">
        <f t="shared" si="0"/>
        <v>DP</v>
      </c>
      <c r="L17" s="104">
        <f t="shared" si="3"/>
        <v>148677.68595041323</v>
      </c>
      <c r="M17" s="99"/>
      <c r="N17"/>
      <c r="O17"/>
    </row>
    <row r="18" spans="2:15" s="16" customFormat="1" ht="15.75" thickBot="1" x14ac:dyDescent="0.3">
      <c r="B18" s="66">
        <v>13</v>
      </c>
      <c r="C18" s="67" t="s">
        <v>27</v>
      </c>
      <c r="D18" s="79" t="s">
        <v>106</v>
      </c>
      <c r="E18" s="15">
        <v>40</v>
      </c>
      <c r="F18" s="58">
        <v>18990</v>
      </c>
      <c r="G18" s="57">
        <f t="shared" si="1"/>
        <v>15694.214876033058</v>
      </c>
      <c r="H18" s="20">
        <f t="shared" si="2"/>
        <v>627768.59504132229</v>
      </c>
      <c r="I18" s="18" t="s">
        <v>103</v>
      </c>
      <c r="J18" s="84">
        <v>44090</v>
      </c>
      <c r="K18" s="97" t="str">
        <f t="shared" si="0"/>
        <v>DP</v>
      </c>
      <c r="L18" s="103">
        <f t="shared" si="3"/>
        <v>627768.59504132229</v>
      </c>
      <c r="M18" s="100"/>
      <c r="N18"/>
      <c r="O18"/>
    </row>
    <row r="19" spans="2:15" ht="15.75" thickBot="1" x14ac:dyDescent="0.3">
      <c r="B19" s="60">
        <v>14</v>
      </c>
      <c r="C19" s="14" t="s">
        <v>55</v>
      </c>
      <c r="D19" s="19" t="s">
        <v>107</v>
      </c>
      <c r="E19" s="15">
        <v>2</v>
      </c>
      <c r="F19" s="58"/>
      <c r="G19" s="57">
        <v>20578</v>
      </c>
      <c r="H19" s="20">
        <f>E19*G19</f>
        <v>41156</v>
      </c>
      <c r="I19" s="18" t="s">
        <v>108</v>
      </c>
      <c r="J19" s="85">
        <v>44079</v>
      </c>
      <c r="K19" s="97" t="str">
        <f t="shared" si="0"/>
        <v>NE</v>
      </c>
      <c r="L19" s="104" t="str">
        <f t="shared" si="3"/>
        <v>0</v>
      </c>
      <c r="M19" s="99"/>
    </row>
    <row r="20" spans="2:15" ht="15.75" thickBot="1" x14ac:dyDescent="0.3">
      <c r="B20" s="60">
        <v>15</v>
      </c>
      <c r="C20" s="14" t="s">
        <v>109</v>
      </c>
      <c r="D20" s="19" t="s">
        <v>110</v>
      </c>
      <c r="E20" s="15">
        <v>1</v>
      </c>
      <c r="F20" s="58">
        <v>8490</v>
      </c>
      <c r="G20" s="57">
        <f>F20/1.21</f>
        <v>7016.5289256198348</v>
      </c>
      <c r="H20" s="20">
        <f>E20*G20</f>
        <v>7016.5289256198348</v>
      </c>
      <c r="I20" s="18" t="s">
        <v>103</v>
      </c>
      <c r="J20" s="84">
        <v>44090</v>
      </c>
      <c r="K20" s="97" t="str">
        <f t="shared" si="0"/>
        <v>DP</v>
      </c>
      <c r="L20" s="103">
        <f t="shared" si="3"/>
        <v>7016.5289256198348</v>
      </c>
      <c r="M20" s="101"/>
    </row>
    <row r="21" spans="2:15" ht="15.75" thickBot="1" x14ac:dyDescent="0.3">
      <c r="B21" s="60">
        <v>16</v>
      </c>
      <c r="C21" s="14" t="s">
        <v>109</v>
      </c>
      <c r="D21" s="19" t="s">
        <v>111</v>
      </c>
      <c r="E21" s="15">
        <v>1</v>
      </c>
      <c r="F21" s="58"/>
      <c r="G21" s="57">
        <v>24371</v>
      </c>
      <c r="H21" s="20">
        <f>E21*G21</f>
        <v>24371</v>
      </c>
      <c r="I21" s="18" t="s">
        <v>112</v>
      </c>
      <c r="J21" s="84">
        <v>44090</v>
      </c>
      <c r="K21" s="97" t="str">
        <f t="shared" si="0"/>
        <v>DP</v>
      </c>
      <c r="L21" s="104">
        <f t="shared" si="3"/>
        <v>24371</v>
      </c>
      <c r="M21" s="101"/>
    </row>
    <row r="22" spans="2:15" ht="15.75" thickBot="1" x14ac:dyDescent="0.3">
      <c r="B22" s="62">
        <v>17</v>
      </c>
      <c r="C22" s="25" t="s">
        <v>33</v>
      </c>
      <c r="D22" s="26" t="s">
        <v>113</v>
      </c>
      <c r="E22" s="17">
        <v>1</v>
      </c>
      <c r="F22" s="63"/>
      <c r="G22" s="64">
        <v>200000</v>
      </c>
      <c r="H22" s="65">
        <f>E22*G22</f>
        <v>200000</v>
      </c>
      <c r="I22" s="81" t="s">
        <v>114</v>
      </c>
      <c r="J22" s="87">
        <v>44079</v>
      </c>
      <c r="K22" s="97" t="str">
        <f t="shared" si="0"/>
        <v>DP</v>
      </c>
      <c r="L22" s="103">
        <f t="shared" si="3"/>
        <v>200000</v>
      </c>
      <c r="M22" s="102"/>
    </row>
    <row r="24" spans="2:15" x14ac:dyDescent="0.25">
      <c r="G24" s="68" t="s">
        <v>115</v>
      </c>
      <c r="H24" s="59">
        <f>SUM(H6:H22)</f>
        <v>2038518.7024793387</v>
      </c>
      <c r="K24" s="68" t="s">
        <v>116</v>
      </c>
      <c r="L24" s="59">
        <f>SUM(L6:L22)</f>
        <v>1143316.7520661156</v>
      </c>
    </row>
  </sheetData>
  <conditionalFormatting sqref="K6:L22">
    <cfRule type="cellIs" dxfId="39" priority="19" operator="equal">
      <formula>"NE"</formula>
    </cfRule>
    <cfRule type="cellIs" dxfId="38" priority="20" operator="equal">
      <formula>"DP 4.0"</formula>
    </cfRule>
  </conditionalFormatting>
  <conditionalFormatting sqref="L6:L22">
    <cfRule type="cellIs" dxfId="37" priority="15" operator="equal">
      <formula>"0"</formula>
    </cfRule>
    <cfRule type="cellIs" dxfId="36" priority="16" operator="equal">
      <formula>"""DO4.0"""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20"/>
  <sheetViews>
    <sheetView topLeftCell="D4" zoomScale="130" zoomScaleNormal="130" workbookViewId="0">
      <selection activeCell="D28" sqref="D28"/>
    </sheetView>
  </sheetViews>
  <sheetFormatPr defaultRowHeight="15" x14ac:dyDescent="0.25"/>
  <cols>
    <col min="1" max="1" width="5.85546875" customWidth="1"/>
    <col min="2" max="2" width="4.28515625" customWidth="1"/>
    <col min="3" max="3" width="9.7109375" customWidth="1"/>
    <col min="4" max="4" width="62" customWidth="1"/>
    <col min="5" max="5" width="6.5703125" customWidth="1"/>
    <col min="6" max="6" width="16" customWidth="1"/>
    <col min="7" max="7" width="14.85546875" customWidth="1"/>
    <col min="8" max="8" width="21.5703125" customWidth="1"/>
    <col min="9" max="9" width="34.42578125" customWidth="1"/>
    <col min="10" max="10" width="11.28515625" customWidth="1"/>
    <col min="11" max="11" width="13" customWidth="1"/>
    <col min="12" max="12" width="14.85546875" customWidth="1"/>
    <col min="13" max="13" width="24.28515625" customWidth="1"/>
  </cols>
  <sheetData>
    <row r="2" spans="2:13" ht="21" x14ac:dyDescent="0.35">
      <c r="B2" s="145" t="s">
        <v>117</v>
      </c>
      <c r="C2" s="147"/>
      <c r="D2" s="147"/>
    </row>
    <row r="4" spans="2:13" ht="15.75" thickBot="1" x14ac:dyDescent="0.3">
      <c r="B4" s="7" t="s">
        <v>118</v>
      </c>
      <c r="D4" s="8"/>
      <c r="E4" s="1"/>
      <c r="F4" s="2"/>
      <c r="H4" s="2"/>
      <c r="I4" s="2"/>
      <c r="J4" s="2"/>
      <c r="K4" s="2"/>
    </row>
    <row r="5" spans="2:13" ht="59.25" customHeight="1" thickBot="1" x14ac:dyDescent="0.3">
      <c r="B5" s="74" t="s">
        <v>2</v>
      </c>
      <c r="C5" s="75" t="s">
        <v>3</v>
      </c>
      <c r="D5" s="75" t="s">
        <v>81</v>
      </c>
      <c r="E5" s="75" t="s">
        <v>82</v>
      </c>
      <c r="F5" s="76" t="s">
        <v>83</v>
      </c>
      <c r="G5" s="76" t="s">
        <v>84</v>
      </c>
      <c r="H5" s="76" t="s">
        <v>85</v>
      </c>
      <c r="I5" s="51" t="s">
        <v>157</v>
      </c>
      <c r="J5" s="76" t="s">
        <v>86</v>
      </c>
      <c r="K5" s="139" t="s">
        <v>156</v>
      </c>
      <c r="L5" s="78" t="s">
        <v>87</v>
      </c>
      <c r="M5" s="77" t="s">
        <v>88</v>
      </c>
    </row>
    <row r="6" spans="2:13" x14ac:dyDescent="0.25">
      <c r="B6" s="69">
        <v>1</v>
      </c>
      <c r="C6" s="70" t="s">
        <v>70</v>
      </c>
      <c r="D6" s="71" t="s">
        <v>119</v>
      </c>
      <c r="E6" s="29">
        <v>30</v>
      </c>
      <c r="F6" s="72">
        <v>6990</v>
      </c>
      <c r="G6" s="73">
        <f>F6/1.21</f>
        <v>5776.8595041322315</v>
      </c>
      <c r="H6" s="72">
        <f>E6*G6</f>
        <v>173305.78512396695</v>
      </c>
      <c r="I6" s="110" t="s">
        <v>90</v>
      </c>
      <c r="J6" s="86">
        <v>44090</v>
      </c>
      <c r="K6" s="111" t="str">
        <f>IF(OR(C6="APS LAN",C6="MER LAN", C6="PER",C6="LOG",C6="MON",C6="4G/5G",C6="SRV 4.0",C6="SW",C6="LIC SW"),"DP","NE")</f>
        <v>NE</v>
      </c>
      <c r="L6" s="112" t="str">
        <f>IF(K6="DP",H6,"0")</f>
        <v>0</v>
      </c>
      <c r="M6" s="113"/>
    </row>
    <row r="7" spans="2:13" x14ac:dyDescent="0.25">
      <c r="B7" s="60">
        <v>2</v>
      </c>
      <c r="C7" s="14" t="s">
        <v>70</v>
      </c>
      <c r="D7" s="15" t="s">
        <v>120</v>
      </c>
      <c r="E7" s="15">
        <v>30</v>
      </c>
      <c r="F7" s="20">
        <v>7899</v>
      </c>
      <c r="G7" s="57">
        <f>F7/1.21</f>
        <v>6528.0991735537191</v>
      </c>
      <c r="H7" s="20">
        <f>E7*G7</f>
        <v>195842.97520661156</v>
      </c>
      <c r="I7" s="18" t="s">
        <v>90</v>
      </c>
      <c r="J7" s="85">
        <v>44079</v>
      </c>
      <c r="K7" s="105" t="str">
        <f>IF(OR(C7="APS LAN",C7="MER LAN", C7="PER",C7="LOG",C7="MON",C7="4G/5G",C7="SRV 4.0",C7="SW",C7="LIC SW"),"DP","NE")</f>
        <v>NE</v>
      </c>
      <c r="L7" s="80" t="str">
        <f>IF(K7="DP",H7,"0")</f>
        <v>0</v>
      </c>
      <c r="M7" s="61"/>
    </row>
    <row r="8" spans="2:13" ht="15.75" thickBot="1" x14ac:dyDescent="0.3">
      <c r="B8" s="62">
        <v>3</v>
      </c>
      <c r="C8" s="25" t="s">
        <v>70</v>
      </c>
      <c r="D8" s="17" t="s">
        <v>121</v>
      </c>
      <c r="E8" s="17">
        <v>1</v>
      </c>
      <c r="F8" s="65"/>
      <c r="G8" s="64">
        <v>23970</v>
      </c>
      <c r="H8" s="65">
        <f>E8*G8</f>
        <v>23970</v>
      </c>
      <c r="I8" s="81" t="s">
        <v>122</v>
      </c>
      <c r="J8" s="107">
        <v>44090</v>
      </c>
      <c r="K8" s="108" t="str">
        <f>IF(OR(C8="APS LAN",C8="MER LAN", C8="PER",C8="LOG",C8="MON",C8="4G/5G",C8="SRV 4.0",C8="SW",C8="LIC SW"),"DP","NE")</f>
        <v>NE</v>
      </c>
      <c r="L8" s="82" t="str">
        <f>IF(K8="DP",H8,"0")</f>
        <v>0</v>
      </c>
      <c r="M8" s="109"/>
    </row>
    <row r="9" spans="2:13" x14ac:dyDescent="0.25">
      <c r="G9" s="68"/>
      <c r="H9" s="59"/>
      <c r="K9" s="68"/>
      <c r="L9" s="59"/>
    </row>
    <row r="12" spans="2:13" ht="15.75" thickBot="1" x14ac:dyDescent="0.3">
      <c r="B12" s="7" t="s">
        <v>123</v>
      </c>
      <c r="D12" s="8"/>
      <c r="E12" s="1"/>
      <c r="F12" s="2"/>
      <c r="H12" s="2"/>
      <c r="I12" s="2"/>
      <c r="K12" s="2"/>
      <c r="L12" s="2"/>
    </row>
    <row r="13" spans="2:13" ht="60" customHeight="1" thickBot="1" x14ac:dyDescent="0.3">
      <c r="B13" s="74" t="s">
        <v>2</v>
      </c>
      <c r="C13" s="75" t="s">
        <v>3</v>
      </c>
      <c r="D13" s="75" t="s">
        <v>81</v>
      </c>
      <c r="E13" s="75" t="s">
        <v>82</v>
      </c>
      <c r="F13" s="76" t="s">
        <v>83</v>
      </c>
      <c r="G13" s="76" t="s">
        <v>84</v>
      </c>
      <c r="H13" s="76" t="s">
        <v>85</v>
      </c>
      <c r="I13" s="51" t="s">
        <v>157</v>
      </c>
      <c r="J13" s="76" t="s">
        <v>86</v>
      </c>
      <c r="K13" s="139" t="s">
        <v>156</v>
      </c>
      <c r="L13" s="78" t="s">
        <v>87</v>
      </c>
      <c r="M13" s="77" t="s">
        <v>88</v>
      </c>
    </row>
    <row r="14" spans="2:13" ht="15" customHeight="1" x14ac:dyDescent="0.25">
      <c r="B14" s="91">
        <v>1</v>
      </c>
      <c r="C14" s="13" t="s">
        <v>66</v>
      </c>
      <c r="D14" s="92" t="s">
        <v>124</v>
      </c>
      <c r="E14" s="93">
        <v>1</v>
      </c>
      <c r="F14" s="94"/>
      <c r="G14" s="95">
        <v>40000</v>
      </c>
      <c r="H14" s="94">
        <f>E14*G14</f>
        <v>40000</v>
      </c>
      <c r="I14" s="23" t="s">
        <v>125</v>
      </c>
      <c r="J14" s="96">
        <v>44090</v>
      </c>
      <c r="K14" s="157" t="str">
        <f>IF(OR(C14="APS LAN",C14="TAB",C14="MER LAN", C14="PER",C14="LOG",C14="MON",C14="4G/5G",C14="SRV 4.0",C14="SW",C14="LIC SW"),"DP","NE")</f>
        <v>DP</v>
      </c>
      <c r="L14" s="158">
        <f>IF(K14="DP",H14,"0")</f>
        <v>40000</v>
      </c>
      <c r="M14" s="159"/>
    </row>
    <row r="15" spans="2:13" x14ac:dyDescent="0.25">
      <c r="B15" s="60">
        <v>2</v>
      </c>
      <c r="C15" s="14" t="s">
        <v>66</v>
      </c>
      <c r="D15" s="15" t="s">
        <v>126</v>
      </c>
      <c r="E15" s="15">
        <v>4</v>
      </c>
      <c r="F15" s="20">
        <v>3299</v>
      </c>
      <c r="G15" s="57">
        <f>F15/1.21</f>
        <v>2726.4462809917354</v>
      </c>
      <c r="H15" s="20">
        <f>E15*G15</f>
        <v>10905.785123966942</v>
      </c>
      <c r="I15" s="18" t="s">
        <v>90</v>
      </c>
      <c r="J15" s="85">
        <v>44079</v>
      </c>
      <c r="K15" s="111" t="str">
        <f t="shared" ref="K15:K18" si="0">IF(OR(C15="APS LAN",C15="TAB",C15="MER LAN", C15="PER",C15="LOG",C15="MON",C15="4G/5G",C15="SRV 4.0",C15="SW",C15="LIC SW"),"DP","NE")</f>
        <v>DP</v>
      </c>
      <c r="L15" s="80">
        <f>IF(K15="DP",H15,"0")</f>
        <v>10905.785123966942</v>
      </c>
      <c r="M15" s="61"/>
    </row>
    <row r="16" spans="2:13" x14ac:dyDescent="0.25">
      <c r="B16" s="60">
        <v>3</v>
      </c>
      <c r="C16" s="14" t="s">
        <v>66</v>
      </c>
      <c r="D16" s="15" t="s">
        <v>127</v>
      </c>
      <c r="E16" s="15">
        <v>30</v>
      </c>
      <c r="F16" s="20">
        <v>18390</v>
      </c>
      <c r="G16" s="57">
        <f>F16/1.21</f>
        <v>15198.347107438018</v>
      </c>
      <c r="H16" s="20">
        <f>E16*G16</f>
        <v>455950.41322314052</v>
      </c>
      <c r="I16" s="18" t="s">
        <v>90</v>
      </c>
      <c r="J16" s="84">
        <v>44090</v>
      </c>
      <c r="K16" s="111" t="str">
        <f t="shared" si="0"/>
        <v>DP</v>
      </c>
      <c r="L16" s="80">
        <f>IF(K16="DP",H16,"0")</f>
        <v>455950.41322314052</v>
      </c>
      <c r="M16" s="106"/>
    </row>
    <row r="17" spans="2:13" x14ac:dyDescent="0.25">
      <c r="B17" s="60">
        <v>4</v>
      </c>
      <c r="C17" s="14" t="s">
        <v>66</v>
      </c>
      <c r="D17" s="15" t="s">
        <v>128</v>
      </c>
      <c r="E17" s="15">
        <v>1</v>
      </c>
      <c r="F17" s="20">
        <v>28967</v>
      </c>
      <c r="G17" s="57">
        <f>F17/1.21</f>
        <v>23939.669421487604</v>
      </c>
      <c r="H17" s="20">
        <f>E17*G17</f>
        <v>23939.669421487604</v>
      </c>
      <c r="I17" s="18" t="s">
        <v>129</v>
      </c>
      <c r="J17" s="84">
        <v>44090</v>
      </c>
      <c r="K17" s="111" t="str">
        <f t="shared" si="0"/>
        <v>DP</v>
      </c>
      <c r="L17" s="80">
        <f>IF(K17="DP",H17,"0")</f>
        <v>23939.669421487604</v>
      </c>
      <c r="M17" s="106"/>
    </row>
    <row r="18" spans="2:13" ht="15.75" thickBot="1" x14ac:dyDescent="0.3">
      <c r="B18" s="62">
        <v>5</v>
      </c>
      <c r="C18" s="25" t="s">
        <v>66</v>
      </c>
      <c r="D18" s="17" t="s">
        <v>130</v>
      </c>
      <c r="E18" s="17">
        <v>1</v>
      </c>
      <c r="F18" s="65">
        <v>24428.7</v>
      </c>
      <c r="G18" s="64">
        <f>F18/1.21</f>
        <v>20189.008264462813</v>
      </c>
      <c r="H18" s="65">
        <f>E18*G18</f>
        <v>20189.008264462813</v>
      </c>
      <c r="I18" s="81" t="s">
        <v>131</v>
      </c>
      <c r="J18" s="107">
        <v>44090</v>
      </c>
      <c r="K18" s="160" t="str">
        <f t="shared" si="0"/>
        <v>DP</v>
      </c>
      <c r="L18" s="82">
        <f>IF(K18="DP",H18,"0")</f>
        <v>20189.008264462813</v>
      </c>
      <c r="M18" s="109"/>
    </row>
    <row r="20" spans="2:13" x14ac:dyDescent="0.25">
      <c r="G20" s="68" t="s">
        <v>115</v>
      </c>
      <c r="H20" s="59">
        <f>(SUM(H14:H18))+(SUM(H6:H8))</f>
        <v>944103.63636363635</v>
      </c>
      <c r="K20" s="68" t="s">
        <v>116</v>
      </c>
      <c r="L20" s="59">
        <f>(SUM(L14:L18))+(SUM(L6:L8))</f>
        <v>550984.87603305781</v>
      </c>
    </row>
  </sheetData>
  <conditionalFormatting sqref="K6:L8">
    <cfRule type="cellIs" dxfId="35" priority="15" operator="equal">
      <formula>"NE"</formula>
    </cfRule>
    <cfRule type="cellIs" dxfId="34" priority="16" operator="equal">
      <formula>"DP 4.0"</formula>
    </cfRule>
  </conditionalFormatting>
  <conditionalFormatting sqref="L6:L8">
    <cfRule type="cellIs" dxfId="33" priority="13" operator="equal">
      <formula>"0"</formula>
    </cfRule>
    <cfRule type="cellIs" dxfId="32" priority="14" operator="equal">
      <formula>"""DO4.0"""</formula>
    </cfRule>
  </conditionalFormatting>
  <conditionalFormatting sqref="K14:L14 L15:L16 K15:K18">
    <cfRule type="cellIs" dxfId="31" priority="11" operator="equal">
      <formula>"NE"</formula>
    </cfRule>
    <cfRule type="cellIs" dxfId="30" priority="12" operator="equal">
      <formula>"DP 4.0"</formula>
    </cfRule>
  </conditionalFormatting>
  <conditionalFormatting sqref="L14:L16">
    <cfRule type="cellIs" dxfId="29" priority="9" operator="equal">
      <formula>"0"</formula>
    </cfRule>
    <cfRule type="cellIs" dxfId="28" priority="10" operator="equal">
      <formula>"""DO4.0"""</formula>
    </cfRule>
  </conditionalFormatting>
  <conditionalFormatting sqref="L17">
    <cfRule type="cellIs" dxfId="27" priority="7" operator="equal">
      <formula>"NE"</formula>
    </cfRule>
    <cfRule type="cellIs" dxfId="26" priority="8" operator="equal">
      <formula>"DP 4.0"</formula>
    </cfRule>
  </conditionalFormatting>
  <conditionalFormatting sqref="L17">
    <cfRule type="cellIs" dxfId="25" priority="5" operator="equal">
      <formula>"0"</formula>
    </cfRule>
    <cfRule type="cellIs" dxfId="24" priority="6" operator="equal">
      <formula>"""DO4.0"""</formula>
    </cfRule>
  </conditionalFormatting>
  <conditionalFormatting sqref="L18">
    <cfRule type="cellIs" dxfId="23" priority="3" operator="equal">
      <formula>"NE"</formula>
    </cfRule>
    <cfRule type="cellIs" dxfId="22" priority="4" operator="equal">
      <formula>"DP 4.0"</formula>
    </cfRule>
  </conditionalFormatting>
  <conditionalFormatting sqref="L18">
    <cfRule type="cellIs" dxfId="21" priority="1" operator="equal">
      <formula>"0"</formula>
    </cfRule>
    <cfRule type="cellIs" dxfId="20" priority="2" operator="equal">
      <formula>"""DO4.0"""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35"/>
  <sheetViews>
    <sheetView topLeftCell="C1" zoomScale="130" zoomScaleNormal="130" workbookViewId="0">
      <selection activeCell="H4" sqref="H4"/>
    </sheetView>
  </sheetViews>
  <sheetFormatPr defaultRowHeight="15" x14ac:dyDescent="0.25"/>
  <cols>
    <col min="1" max="1" width="4.42578125" customWidth="1"/>
    <col min="2" max="2" width="5" customWidth="1"/>
    <col min="3" max="3" width="9.5703125" customWidth="1"/>
    <col min="4" max="4" width="76" customWidth="1"/>
    <col min="5" max="5" width="13.42578125" customWidth="1"/>
    <col min="6" max="6" width="15.85546875" customWidth="1"/>
    <col min="7" max="7" width="16.42578125" customWidth="1"/>
    <col min="8" max="8" width="17.7109375" customWidth="1"/>
    <col min="9" max="9" width="19.5703125" customWidth="1"/>
    <col min="10" max="10" width="12.5703125" customWidth="1"/>
    <col min="11" max="11" width="14.5703125" customWidth="1"/>
    <col min="12" max="12" width="15.85546875" customWidth="1"/>
    <col min="13" max="13" width="11.7109375" customWidth="1"/>
  </cols>
  <sheetData>
    <row r="2" spans="2:13" ht="21" x14ac:dyDescent="0.25">
      <c r="B2" s="145" t="s">
        <v>143</v>
      </c>
      <c r="C2" s="142"/>
      <c r="D2" s="142"/>
    </row>
    <row r="3" spans="2:13" x14ac:dyDescent="0.25">
      <c r="G3" s="140" t="s">
        <v>145</v>
      </c>
      <c r="H3" s="138">
        <v>25.640999999999998</v>
      </c>
    </row>
    <row r="4" spans="2:13" ht="15.75" thickBot="1" x14ac:dyDescent="0.3">
      <c r="B4" s="7"/>
      <c r="D4" s="8"/>
      <c r="E4" s="1"/>
      <c r="F4" s="2"/>
      <c r="H4" s="2"/>
      <c r="I4" s="2"/>
      <c r="K4" s="2"/>
      <c r="L4" s="2"/>
    </row>
    <row r="5" spans="2:13" ht="42" customHeight="1" thickBot="1" x14ac:dyDescent="0.3">
      <c r="B5" s="74" t="s">
        <v>2</v>
      </c>
      <c r="C5" s="75" t="s">
        <v>3</v>
      </c>
      <c r="D5" s="75" t="s">
        <v>81</v>
      </c>
      <c r="E5" s="75" t="s">
        <v>82</v>
      </c>
      <c r="F5" s="76" t="s">
        <v>83</v>
      </c>
      <c r="G5" s="76" t="s">
        <v>84</v>
      </c>
      <c r="H5" s="76" t="s">
        <v>85</v>
      </c>
      <c r="I5" s="51" t="s">
        <v>157</v>
      </c>
      <c r="J5" s="76" t="s">
        <v>86</v>
      </c>
      <c r="K5" s="139" t="s">
        <v>156</v>
      </c>
      <c r="L5" s="78" t="s">
        <v>87</v>
      </c>
      <c r="M5" s="77" t="s">
        <v>88</v>
      </c>
    </row>
    <row r="6" spans="2:13" ht="18" customHeight="1" x14ac:dyDescent="0.25">
      <c r="B6" s="69">
        <v>1</v>
      </c>
      <c r="C6" s="151" t="s">
        <v>73</v>
      </c>
      <c r="D6" s="71" t="s">
        <v>137</v>
      </c>
      <c r="E6" s="29">
        <v>30</v>
      </c>
      <c r="F6" s="72">
        <v>1890</v>
      </c>
      <c r="G6" s="73">
        <f>F6/1.21</f>
        <v>1561.9834710743803</v>
      </c>
      <c r="H6" s="72">
        <f t="shared" ref="H6:H12" si="0">E6*G6</f>
        <v>46859.504132231406</v>
      </c>
      <c r="I6" s="110" t="s">
        <v>90</v>
      </c>
      <c r="J6" s="86">
        <v>44090</v>
      </c>
      <c r="K6" s="111" t="str">
        <f t="shared" ref="K6:K12" si="1">IF(OR(C6="APS LAN",C6="MER LAN", C6="PER",C6="LOG",C6="MON",C6="4G/5G",C6="SRV 4.0",C6="SW",C6="LIC SW"),"DP","NE")</f>
        <v>DP</v>
      </c>
      <c r="L6" s="112">
        <f t="shared" ref="L6:L12" si="2">IF(K6="DP",H6,"0")</f>
        <v>46859.504132231406</v>
      </c>
      <c r="M6" s="113"/>
    </row>
    <row r="7" spans="2:13" x14ac:dyDescent="0.25">
      <c r="B7" s="60">
        <v>2</v>
      </c>
      <c r="C7" s="19" t="s">
        <v>73</v>
      </c>
      <c r="D7" s="15" t="s">
        <v>138</v>
      </c>
      <c r="E7" s="15">
        <v>30</v>
      </c>
      <c r="F7" s="20">
        <v>58590</v>
      </c>
      <c r="G7" s="57">
        <f>F7/1.21</f>
        <v>48421.487603305788</v>
      </c>
      <c r="H7" s="20">
        <f t="shared" si="0"/>
        <v>1452644.6280991735</v>
      </c>
      <c r="I7" s="18" t="s">
        <v>90</v>
      </c>
      <c r="J7" s="85">
        <v>44079</v>
      </c>
      <c r="K7" s="105" t="str">
        <f t="shared" si="1"/>
        <v>DP</v>
      </c>
      <c r="L7" s="80">
        <f t="shared" si="2"/>
        <v>1452644.6280991735</v>
      </c>
      <c r="M7" s="61"/>
    </row>
    <row r="8" spans="2:13" x14ac:dyDescent="0.25">
      <c r="B8" s="60">
        <v>3</v>
      </c>
      <c r="C8" s="19" t="s">
        <v>73</v>
      </c>
      <c r="D8" s="15" t="s">
        <v>139</v>
      </c>
      <c r="E8" s="15">
        <v>30</v>
      </c>
      <c r="F8" s="20">
        <v>26490</v>
      </c>
      <c r="G8" s="57">
        <f>F8/1.21</f>
        <v>21892.561983471074</v>
      </c>
      <c r="H8" s="20">
        <f t="shared" si="0"/>
        <v>656776.85950413218</v>
      </c>
      <c r="I8" s="18" t="s">
        <v>90</v>
      </c>
      <c r="J8" s="84">
        <v>44090</v>
      </c>
      <c r="K8" s="105" t="str">
        <f t="shared" si="1"/>
        <v>DP</v>
      </c>
      <c r="L8" s="80">
        <f t="shared" si="2"/>
        <v>656776.85950413218</v>
      </c>
      <c r="M8" s="106"/>
    </row>
    <row r="9" spans="2:13" x14ac:dyDescent="0.25">
      <c r="B9" s="60">
        <v>4</v>
      </c>
      <c r="C9" s="19" t="s">
        <v>148</v>
      </c>
      <c r="D9" s="15" t="s">
        <v>150</v>
      </c>
      <c r="E9" s="15">
        <v>1</v>
      </c>
      <c r="F9" s="20">
        <v>36990</v>
      </c>
      <c r="G9" s="57">
        <f>F9/1.21</f>
        <v>30570.247933884297</v>
      </c>
      <c r="H9" s="20">
        <f t="shared" si="0"/>
        <v>30570.247933884297</v>
      </c>
      <c r="I9" s="18" t="s">
        <v>129</v>
      </c>
      <c r="J9" s="84">
        <v>44090</v>
      </c>
      <c r="K9" s="105" t="str">
        <f t="shared" si="1"/>
        <v>NE</v>
      </c>
      <c r="L9" s="80" t="str">
        <f t="shared" si="2"/>
        <v>0</v>
      </c>
      <c r="M9" s="106"/>
    </row>
    <row r="10" spans="2:13" x14ac:dyDescent="0.25">
      <c r="B10" s="60">
        <v>5</v>
      </c>
      <c r="C10" s="19" t="s">
        <v>144</v>
      </c>
      <c r="D10" s="15" t="s">
        <v>132</v>
      </c>
      <c r="E10" s="15">
        <v>1</v>
      </c>
      <c r="F10" s="20"/>
      <c r="G10" s="20">
        <v>45000</v>
      </c>
      <c r="H10" s="20">
        <f t="shared" si="0"/>
        <v>45000</v>
      </c>
      <c r="I10" s="18" t="s">
        <v>129</v>
      </c>
      <c r="J10" s="84">
        <v>44090</v>
      </c>
      <c r="K10" s="105" t="str">
        <f t="shared" si="1"/>
        <v>NE</v>
      </c>
      <c r="L10" s="80" t="str">
        <f t="shared" si="2"/>
        <v>0</v>
      </c>
      <c r="M10" s="106"/>
    </row>
    <row r="11" spans="2:13" x14ac:dyDescent="0.25">
      <c r="B11" s="60">
        <v>6</v>
      </c>
      <c r="C11" s="19" t="s">
        <v>76</v>
      </c>
      <c r="D11" s="15" t="s">
        <v>140</v>
      </c>
      <c r="E11" s="15">
        <v>5</v>
      </c>
      <c r="F11" s="20"/>
      <c r="G11" s="150">
        <f>E11*H3*4995</f>
        <v>640383.97499999998</v>
      </c>
      <c r="H11" s="20">
        <f t="shared" si="0"/>
        <v>3201919.875</v>
      </c>
      <c r="I11" s="18" t="s">
        <v>129</v>
      </c>
      <c r="J11" s="84">
        <v>44090</v>
      </c>
      <c r="K11" s="105" t="str">
        <f t="shared" si="1"/>
        <v>NE</v>
      </c>
      <c r="L11" s="80" t="str">
        <f t="shared" si="2"/>
        <v>0</v>
      </c>
      <c r="M11" s="106"/>
    </row>
    <row r="12" spans="2:13" ht="15.75" thickBot="1" x14ac:dyDescent="0.3">
      <c r="B12" s="62">
        <v>7</v>
      </c>
      <c r="C12" s="26" t="s">
        <v>76</v>
      </c>
      <c r="D12" s="17" t="s">
        <v>141</v>
      </c>
      <c r="E12" s="17">
        <v>1</v>
      </c>
      <c r="F12" s="65">
        <v>24428.7</v>
      </c>
      <c r="G12" s="64">
        <f>F12/1.21</f>
        <v>20189.008264462813</v>
      </c>
      <c r="H12" s="65">
        <f t="shared" si="0"/>
        <v>20189.008264462813</v>
      </c>
      <c r="I12" s="81" t="s">
        <v>142</v>
      </c>
      <c r="J12" s="107">
        <v>44090</v>
      </c>
      <c r="K12" s="108" t="str">
        <f t="shared" si="1"/>
        <v>NE</v>
      </c>
      <c r="L12" s="82" t="str">
        <f t="shared" si="2"/>
        <v>0</v>
      </c>
      <c r="M12" s="109"/>
    </row>
    <row r="13" spans="2:13" x14ac:dyDescent="0.25">
      <c r="G13" s="68" t="s">
        <v>115</v>
      </c>
      <c r="H13" s="59">
        <f>(SUM(H6:H12))</f>
        <v>5453960.1229338842</v>
      </c>
      <c r="K13" s="68" t="s">
        <v>116</v>
      </c>
      <c r="L13" s="59">
        <f>(SUM(L6:L12))</f>
        <v>2156280.9917355371</v>
      </c>
    </row>
    <row r="16" spans="2:13" x14ac:dyDescent="0.25">
      <c r="E16" s="15">
        <v>4</v>
      </c>
      <c r="F16" s="126">
        <f>H16*1.21</f>
        <v>545485.82814</v>
      </c>
      <c r="G16" s="127">
        <f>4995*22.5633</f>
        <v>112703.68350000001</v>
      </c>
      <c r="H16" s="126">
        <f>E16*G16</f>
        <v>450814.73400000005</v>
      </c>
    </row>
    <row r="21" spans="4:7" ht="21" x14ac:dyDescent="0.25">
      <c r="D21" s="148" t="s">
        <v>13</v>
      </c>
      <c r="E21" s="9"/>
      <c r="F21" s="2"/>
      <c r="G21" s="2"/>
    </row>
    <row r="22" spans="4:7" x14ac:dyDescent="0.25">
      <c r="D22" s="2"/>
      <c r="E22" s="10"/>
      <c r="G22" s="2"/>
    </row>
    <row r="23" spans="4:7" x14ac:dyDescent="0.25">
      <c r="D23" s="5" t="s">
        <v>132</v>
      </c>
      <c r="E23" s="11">
        <f>E31</f>
        <v>45000</v>
      </c>
      <c r="G23" s="4"/>
    </row>
    <row r="24" spans="4:7" x14ac:dyDescent="0.25">
      <c r="D24" s="3" t="s">
        <v>133</v>
      </c>
      <c r="E24" s="10"/>
    </row>
    <row r="25" spans="4:7" x14ac:dyDescent="0.25">
      <c r="E25" s="10"/>
    </row>
    <row r="26" spans="4:7" x14ac:dyDescent="0.25">
      <c r="D26" t="s">
        <v>134</v>
      </c>
      <c r="E26" s="10"/>
    </row>
    <row r="27" spans="4:7" x14ac:dyDescent="0.25">
      <c r="D27" t="s">
        <v>135</v>
      </c>
      <c r="E27" s="10"/>
    </row>
    <row r="28" spans="4:7" x14ac:dyDescent="0.25">
      <c r="E28" s="10"/>
    </row>
    <row r="29" spans="4:7" x14ac:dyDescent="0.25">
      <c r="E29" s="10"/>
    </row>
    <row r="30" spans="4:7" x14ac:dyDescent="0.25">
      <c r="D30" t="s">
        <v>159</v>
      </c>
      <c r="E30" s="12">
        <f>15000/8</f>
        <v>1875</v>
      </c>
    </row>
    <row r="31" spans="4:7" x14ac:dyDescent="0.25">
      <c r="D31" t="s">
        <v>136</v>
      </c>
      <c r="E31" s="12">
        <f>3*15000</f>
        <v>45000</v>
      </c>
    </row>
    <row r="32" spans="4:7" ht="60" x14ac:dyDescent="0.25">
      <c r="D32" s="114" t="s">
        <v>158</v>
      </c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</sheetData>
  <conditionalFormatting sqref="L12">
    <cfRule type="cellIs" dxfId="19" priority="9" operator="equal">
      <formula>"0"</formula>
    </cfRule>
    <cfRule type="cellIs" dxfId="18" priority="10" operator="equal">
      <formula>"""DO4.0"""</formula>
    </cfRule>
  </conditionalFormatting>
  <conditionalFormatting sqref="K6:L8">
    <cfRule type="cellIs" dxfId="17" priority="19" operator="equal">
      <formula>"NE"</formula>
    </cfRule>
    <cfRule type="cellIs" dxfId="16" priority="20" operator="equal">
      <formula>"DP 4.0"</formula>
    </cfRule>
  </conditionalFormatting>
  <conditionalFormatting sqref="L6:L8">
    <cfRule type="cellIs" dxfId="15" priority="17" operator="equal">
      <formula>"0"</formula>
    </cfRule>
    <cfRule type="cellIs" dxfId="14" priority="18" operator="equal">
      <formula>"""DO4.0"""</formula>
    </cfRule>
  </conditionalFormatting>
  <conditionalFormatting sqref="K10:L10">
    <cfRule type="cellIs" dxfId="13" priority="15" operator="equal">
      <formula>"NE"</formula>
    </cfRule>
    <cfRule type="cellIs" dxfId="12" priority="16" operator="equal">
      <formula>"DP 4.0"</formula>
    </cfRule>
  </conditionalFormatting>
  <conditionalFormatting sqref="L10">
    <cfRule type="cellIs" dxfId="11" priority="13" operator="equal">
      <formula>"0"</formula>
    </cfRule>
    <cfRule type="cellIs" dxfId="10" priority="14" operator="equal">
      <formula>"""DO4.0"""</formula>
    </cfRule>
  </conditionalFormatting>
  <conditionalFormatting sqref="K12:L12">
    <cfRule type="cellIs" dxfId="9" priority="11" operator="equal">
      <formula>"NE"</formula>
    </cfRule>
    <cfRule type="cellIs" dxfId="8" priority="12" operator="equal">
      <formula>"DP 4.0"</formula>
    </cfRule>
  </conditionalFormatting>
  <conditionalFormatting sqref="K11:L11">
    <cfRule type="cellIs" dxfId="7" priority="7" operator="equal">
      <formula>"NE"</formula>
    </cfRule>
    <cfRule type="cellIs" dxfId="6" priority="8" operator="equal">
      <formula>"DP 4.0"</formula>
    </cfRule>
  </conditionalFormatting>
  <conditionalFormatting sqref="L11">
    <cfRule type="cellIs" dxfId="5" priority="5" operator="equal">
      <formula>"0"</formula>
    </cfRule>
    <cfRule type="cellIs" dxfId="4" priority="6" operator="equal">
      <formula>"""DO4.0"""</formula>
    </cfRule>
  </conditionalFormatting>
  <conditionalFormatting sqref="K9:L9">
    <cfRule type="cellIs" dxfId="3" priority="3" operator="equal">
      <formula>"NE"</formula>
    </cfRule>
    <cfRule type="cellIs" dxfId="2" priority="4" operator="equal">
      <formula>"DP 4.0"</formula>
    </cfRule>
  </conditionalFormatting>
  <conditionalFormatting sqref="L9">
    <cfRule type="cellIs" dxfId="1" priority="1" operator="equal">
      <formula>"0"</formula>
    </cfRule>
    <cfRule type="cellIs" dxfId="0" priority="2" operator="equal">
      <formula>"""DO4.0"""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0668E3FACC0A4D909754AED2896FA5" ma:contentTypeVersion="4" ma:contentTypeDescription="Vytvoří nový dokument" ma:contentTypeScope="" ma:versionID="cb9c23d64ca52195e98b2844af0647b2">
  <xsd:schema xmlns:xsd="http://www.w3.org/2001/XMLSchema" xmlns:xs="http://www.w3.org/2001/XMLSchema" xmlns:p="http://schemas.microsoft.com/office/2006/metadata/properties" xmlns:ns2="c901dcab-5c60-4e8e-adc9-0c7b361f0e15" xmlns:ns3="513a4330-68e5-46ad-8e16-8cb7e185a001" targetNamespace="http://schemas.microsoft.com/office/2006/metadata/properties" ma:root="true" ma:fieldsID="05e084d55151c51c043444a1a40b4643" ns2:_="" ns3:_="">
    <xsd:import namespace="c901dcab-5c60-4e8e-adc9-0c7b361f0e15"/>
    <xsd:import namespace="513a4330-68e5-46ad-8e16-8cb7e185a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1dcab-5c60-4e8e-adc9-0c7b361f0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a4330-68e5-46ad-8e16-8cb7e185a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DEADA-646A-4A2D-A067-0098E50AD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4DD85F-AC77-49F8-88E2-EE23AEA9C78C}">
  <ds:schemaRefs>
    <ds:schemaRef ds:uri="http://purl.org/dc/elements/1.1/"/>
    <ds:schemaRef ds:uri="http://schemas.microsoft.com/office/2006/metadata/properties"/>
    <ds:schemaRef ds:uri="c901dcab-5c60-4e8e-adc9-0c7b361f0e1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13a4330-68e5-46ad-8e16-8cb7e185a0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E29D34-7A55-4C34-A31F-3948B2537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1dcab-5c60-4e8e-adc9-0c7b361f0e15"/>
    <ds:schemaRef ds:uri="513a4330-68e5-46ad-8e16-8cb7e185a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CZV</vt:lpstr>
      <vt:lpstr>LEGENDA</vt:lpstr>
      <vt:lpstr>1) DHM</vt:lpstr>
      <vt:lpstr>2) DNM</vt:lpstr>
      <vt:lpstr>3) DE MINIMIS</vt:lpstr>
      <vt:lpstr>---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Petržílka Matěj</dc:creator>
  <cp:keywords/>
  <dc:description/>
  <cp:lastModifiedBy>Administrator</cp:lastModifiedBy>
  <cp:revision/>
  <dcterms:created xsi:type="dcterms:W3CDTF">2018-06-22T11:42:22Z</dcterms:created>
  <dcterms:modified xsi:type="dcterms:W3CDTF">2021-09-09T07:01:49Z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0x0101008E0668E3FACC0A4D909754AED2896FA5</vt:lpwstr>
  </property>
</Properties>
</file>